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-120" yWindow="-120" windowWidth="29040" windowHeight="15720"/>
  </bookViews>
  <sheets>
    <sheet name="ab 2010" sheetId="1" r:id="rId1"/>
    <sheet name="Uebersetzungen" sheetId="2" state="hidden" r:id="rId2"/>
  </sheets>
  <calcPr calcId="162913"/>
</workbook>
</file>

<file path=xl/calcChain.xml><?xml version="1.0" encoding="utf-8"?>
<calcChain xmlns="http://schemas.openxmlformats.org/spreadsheetml/2006/main">
  <c r="C32" i="1" l="1"/>
  <c r="B32" i="1"/>
  <c r="C13" i="1"/>
  <c r="B13" i="1"/>
  <c r="A28" i="1" l="1"/>
  <c r="A44" i="1"/>
  <c r="A43" i="1"/>
  <c r="A42" i="1"/>
  <c r="A41" i="1"/>
  <c r="A40" i="1"/>
  <c r="A39" i="1"/>
  <c r="A38" i="1"/>
  <c r="A37" i="1"/>
  <c r="A36" i="1"/>
  <c r="A35" i="1"/>
  <c r="A34" i="1"/>
  <c r="A33" i="1"/>
  <c r="A25" i="1"/>
  <c r="A24" i="1"/>
  <c r="A23" i="1"/>
  <c r="A22" i="1"/>
  <c r="A21" i="1"/>
  <c r="A20" i="1"/>
  <c r="A19" i="1"/>
  <c r="A18" i="1"/>
  <c r="A29" i="1"/>
  <c r="A51" i="1" l="1"/>
  <c r="A9" i="1" l="1"/>
  <c r="A10" i="1"/>
  <c r="E32" i="1"/>
  <c r="D32" i="1"/>
  <c r="E13" i="1"/>
  <c r="D13" i="1"/>
  <c r="AC32" i="1" l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50" i="1"/>
  <c r="A48" i="1"/>
  <c r="A47" i="1"/>
  <c r="A46" i="1"/>
  <c r="A17" i="1"/>
  <c r="A16" i="1"/>
  <c r="A15" i="1"/>
  <c r="A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7" i="1"/>
</calcChain>
</file>

<file path=xl/sharedStrings.xml><?xml version="1.0" encoding="utf-8"?>
<sst xmlns="http://schemas.openxmlformats.org/spreadsheetml/2006/main" count="142" uniqueCount="139">
  <si>
    <t>Quelle: BFS (Strukturerhebung)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</si>
  <si>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</si>
  <si>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</si>
  <si>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</si>
  <si>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</si>
  <si>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</si>
  <si>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</si>
  <si>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</si>
  <si>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</si>
  <si>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</si>
  <si>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</si>
  <si>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</si>
  <si>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</si>
  <si>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</si>
  <si>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</si>
  <si>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</si>
  <si>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</si>
  <si>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Anzahl Personen</t>
  </si>
  <si>
    <t>Dumber da persunas</t>
  </si>
  <si>
    <t>Numero di persone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</si>
  <si>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</si>
  <si>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</si>
  <si>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</si>
  <si>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</si>
  <si>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</si>
  <si>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</si>
  <si>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</si>
  <si>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</si>
  <si>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</si>
  <si>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</si>
  <si>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</si>
  <si>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&lt;Legende_1&gt;</t>
  </si>
  <si>
    <t>&lt;Legende_2&gt;</t>
  </si>
  <si>
    <t>&lt;Legende_3&gt;</t>
  </si>
  <si>
    <t>&lt;Legende_4&gt;</t>
  </si>
  <si>
    <t>&lt;Legende_5&gt;</t>
  </si>
  <si>
    <t>&lt;Quelle_1&gt;</t>
  </si>
  <si>
    <t>Funtauna: UST (enquista da structura)</t>
  </si>
  <si>
    <t>&lt;Aktualisierung&gt;</t>
  </si>
  <si>
    <t>Vertrauens- intervall:          ± (in %)</t>
  </si>
  <si>
    <t>Interval da confidenza:           ± (en %)</t>
  </si>
  <si>
    <t>Intervallo di confidenza:           ± (in %)</t>
  </si>
  <si>
    <t>Erläuterungen:</t>
  </si>
  <si>
    <t>Ständige Wohnbevölkerung ab 15 Jahren</t>
  </si>
  <si>
    <t>Populaziun residenta permanenta a partir da 15 onns</t>
  </si>
  <si>
    <t>Popolazione residente permanente di 15 anni e più</t>
  </si>
  <si>
    <t>(1) Die Befragten konnten mehrere Hauptsprachen nennen.</t>
  </si>
  <si>
    <t>Explicaziuns:</t>
  </si>
  <si>
    <t>(1) Las persunas interrogadas han pudì inditgar pliras linguas principalas.</t>
  </si>
  <si>
    <t>Note esplicative:</t>
  </si>
  <si>
    <t>(1) Gli intervistati potevano indicare diverse lingue principali.</t>
  </si>
  <si>
    <t>Total Bevölkerung</t>
  </si>
  <si>
    <t>Deutsch</t>
  </si>
  <si>
    <t>Französisch</t>
  </si>
  <si>
    <t>Italienisch</t>
  </si>
  <si>
    <t>Rätoromanisch</t>
  </si>
  <si>
    <t>Englisch</t>
  </si>
  <si>
    <t>Portugiesisch</t>
  </si>
  <si>
    <t>Bosnisch, Kroatisch, Montenegrinisch, Serbisch</t>
  </si>
  <si>
    <t>Albanisch</t>
  </si>
  <si>
    <t>Spanisch</t>
  </si>
  <si>
    <t>Türkisch</t>
  </si>
  <si>
    <t>Übrige</t>
  </si>
  <si>
    <t>&lt;Zeilentitel_12&gt;</t>
  </si>
  <si>
    <t>&lt;Zeilentitel_13&gt;</t>
  </si>
  <si>
    <t>&lt;Zeilentitel_14&gt;</t>
  </si>
  <si>
    <t>Totale Popolazione</t>
  </si>
  <si>
    <t>Tedesco</t>
  </si>
  <si>
    <t>Francese</t>
  </si>
  <si>
    <t>Romanico</t>
  </si>
  <si>
    <t>Inglese</t>
  </si>
  <si>
    <t>Portoghese</t>
  </si>
  <si>
    <t>Albanese</t>
  </si>
  <si>
    <t>Spagnolo</t>
  </si>
  <si>
    <t>Turco</t>
  </si>
  <si>
    <t>Altri</t>
  </si>
  <si>
    <t>Italiano</t>
  </si>
  <si>
    <t>Bosniaco, Croato, Montenegrino, Serbo</t>
  </si>
  <si>
    <t>Total populaziun</t>
  </si>
  <si>
    <t>Tudestg</t>
  </si>
  <si>
    <t>Franzos</t>
  </si>
  <si>
    <t>Talian</t>
  </si>
  <si>
    <t>Rumantsch</t>
  </si>
  <si>
    <t>Englais</t>
  </si>
  <si>
    <t>Portugais</t>
  </si>
  <si>
    <t>Bosniac, Croat, Montenegrin, Serb</t>
  </si>
  <si>
    <t>Albanais</t>
  </si>
  <si>
    <t>Spagnol</t>
  </si>
  <si>
    <t>Tirc</t>
  </si>
  <si>
    <t>Ulteriur</t>
  </si>
  <si>
    <t>1660*</t>
  </si>
  <si>
    <t>30.0*</t>
  </si>
  <si>
    <t>1'317*</t>
  </si>
  <si>
    <t>1341*</t>
  </si>
  <si>
    <t>1446*</t>
  </si>
  <si>
    <t>1'233*</t>
  </si>
  <si>
    <t>1642*</t>
  </si>
  <si>
    <t>1358*</t>
  </si>
  <si>
    <t>1'348*</t>
  </si>
  <si>
    <t>1696*</t>
  </si>
  <si>
    <t>2005*</t>
  </si>
  <si>
    <t>1'704*</t>
  </si>
  <si>
    <t>1498*</t>
  </si>
  <si>
    <t>1'787*</t>
  </si>
  <si>
    <t>1'940*</t>
  </si>
  <si>
    <t>1548*</t>
  </si>
  <si>
    <t>1706*</t>
  </si>
  <si>
    <t>1'600*</t>
  </si>
  <si>
    <t>1411*</t>
  </si>
  <si>
    <t>1375*</t>
  </si>
  <si>
    <t>366*</t>
  </si>
  <si>
    <t>61.8*</t>
  </si>
  <si>
    <t>287*</t>
  </si>
  <si>
    <t>68.7*</t>
  </si>
  <si>
    <t>355*</t>
  </si>
  <si>
    <t>519*</t>
  </si>
  <si>
    <t>364*</t>
  </si>
  <si>
    <t>560*</t>
  </si>
  <si>
    <t>227*</t>
  </si>
  <si>
    <t>328*</t>
  </si>
  <si>
    <t>426*</t>
  </si>
  <si>
    <t>381*</t>
  </si>
  <si>
    <t>545*</t>
  </si>
  <si>
    <t>344*</t>
  </si>
  <si>
    <t>Strukturerhebung Bevölkerung: nach Hauptsprache (1) in Graubünden, seit 2010</t>
  </si>
  <si>
    <t>Strukturerhebung Bevölkerung: nach Hauptsprache (1) in der Schweiz, seit 2010</t>
  </si>
  <si>
    <t>Rilevazione strutturale della popolazione: per lingua principale (1) nei Grigioni, dal 2010</t>
  </si>
  <si>
    <t>Rilevazione strutturale della popolazione: per lingua principale (1) in Svizzera, dal 2010</t>
  </si>
  <si>
    <t>Fonte: UST (rilevazione strutturale)</t>
  </si>
  <si>
    <t>Enquista da structura da la populaziun: tenor lingua principala (1) en Svizra, dapi il 2010</t>
  </si>
  <si>
    <t>Enquista da structura da la populaziun: tenor lingua principala (1) en il Grischun, dapi il 2010</t>
  </si>
  <si>
    <t>(1'224)</t>
  </si>
  <si>
    <t>(35.0)</t>
  </si>
  <si>
    <t>(): Extrapolation aufgrund von 49 oder weniger Beobachtungen. Die Resultate sind mit grosser Vorsicht zu interpretieren.</t>
  </si>
  <si>
    <t>(): Extrapolaziun sin basa da 49 u damain observaziuns. Ils resultats ston vegnir interpretads cun gronda precauziun.</t>
  </si>
  <si>
    <t>(): Estrapolazione basata su 49 osservazioni o meno. I risultati devono essere interpretati con molta cautela.</t>
  </si>
  <si>
    <t>Letztmals aktualisiert am: 17.02.2025</t>
  </si>
  <si>
    <t>Ultima actualisaziun: 17.02.2025</t>
  </si>
  <si>
    <t>Ulimo aggiornamento: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</si>
</sst>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0.0_ ;\-0.0\ "/>
    <numFmt numFmtId="167" formatCode="\(##0\)"/>
    <numFmt numFmtId="168" formatCode="\(0.0\)"/>
    <numFmt numFmtId="169" formatCode="\(#\'##0\)"/>
    <numFmt numFmtId="170" formatCode="#,##0.0_ ;\-#,##0.0\ "/>
    <numFmt numFmtId="171" formatCode="#\'##0"/>
    <numFmt numFmtId="172" formatCode="#\'###\'##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Helv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" fontId="18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0" fillId="2" borderId="0" xfId="2" applyFont="1" applyFill="1" applyAlignment="1">
      <alignment horizontal="left" vertical="top"/>
    </xf>
    <xf numFmtId="164" fontId="10" fillId="2" borderId="0" xfId="3" applyNumberFormat="1" applyFont="1" applyFill="1" applyBorder="1" applyAlignment="1" applyProtection="1">
      <alignment horizontal="left" vertical="top"/>
    </xf>
    <xf numFmtId="0" fontId="9" fillId="2" borderId="0" xfId="0" applyFont="1" applyFill="1"/>
    <xf numFmtId="0" fontId="0" fillId="2" borderId="0" xfId="0" applyFill="1"/>
    <xf numFmtId="0" fontId="1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164" fontId="0" fillId="2" borderId="0" xfId="0" applyNumberFormat="1" applyFill="1"/>
    <xf numFmtId="164" fontId="3" fillId="2" borderId="1" xfId="1" applyNumberFormat="1" applyFont="1" applyFill="1" applyBorder="1" applyAlignment="1">
      <alignment horizontal="right"/>
    </xf>
    <xf numFmtId="164" fontId="1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5" fontId="2" fillId="2" borderId="5" xfId="1" applyNumberFormat="1" applyFont="1" applyFill="1" applyBorder="1" applyAlignment="1">
      <alignment horizontal="right"/>
    </xf>
    <xf numFmtId="164" fontId="12" fillId="3" borderId="2" xfId="1" applyNumberFormat="1" applyFont="1" applyFill="1" applyBorder="1" applyAlignment="1">
      <alignment horizontal="right"/>
    </xf>
    <xf numFmtId="164" fontId="12" fillId="2" borderId="2" xfId="1" applyNumberFormat="1" applyFont="1" applyFill="1" applyBorder="1" applyAlignment="1">
      <alignment horizontal="right"/>
    </xf>
    <xf numFmtId="170" fontId="3" fillId="2" borderId="2" xfId="1" applyNumberFormat="1" applyFont="1" applyFill="1" applyBorder="1" applyAlignment="1">
      <alignment horizontal="right"/>
    </xf>
    <xf numFmtId="166" fontId="3" fillId="2" borderId="2" xfId="1" applyNumberFormat="1" applyFont="1" applyFill="1" applyBorder="1" applyAlignment="1">
      <alignment horizontal="right"/>
    </xf>
    <xf numFmtId="0" fontId="16" fillId="4" borderId="0" xfId="0" applyFont="1" applyFill="1" applyAlignment="1">
      <alignment horizontal="left" vertical="center"/>
    </xf>
    <xf numFmtId="0" fontId="5" fillId="2" borderId="0" xfId="0" applyFont="1" applyFill="1" applyAlignment="1">
      <alignment vertical="top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3" borderId="4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2" borderId="0" xfId="0" applyFont="1" applyFill="1"/>
    <xf numFmtId="0" fontId="15" fillId="5" borderId="0" xfId="0" applyFont="1" applyFill="1" applyBorder="1" applyAlignment="1">
      <alignment horizontal="left" vertical="top"/>
    </xf>
    <xf numFmtId="0" fontId="13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2" fillId="6" borderId="0" xfId="0" applyFont="1" applyFill="1" applyBorder="1" applyAlignment="1">
      <alignment horizontal="left" vertical="top"/>
    </xf>
    <xf numFmtId="0" fontId="1" fillId="6" borderId="0" xfId="0" applyFont="1" applyFill="1" applyBorder="1" applyAlignment="1" applyProtection="1">
      <alignment horizontal="left" vertical="top"/>
      <protection locked="0"/>
    </xf>
    <xf numFmtId="0" fontId="5" fillId="6" borderId="0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/>
    </xf>
    <xf numFmtId="0" fontId="5" fillId="7" borderId="0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165" fontId="2" fillId="2" borderId="8" xfId="1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169" fontId="5" fillId="2" borderId="11" xfId="1" applyNumberFormat="1" applyFont="1" applyFill="1" applyBorder="1" applyAlignment="1" applyProtection="1">
      <alignment horizontal="right" wrapText="1"/>
    </xf>
    <xf numFmtId="168" fontId="5" fillId="2" borderId="12" xfId="1" applyNumberFormat="1" applyFont="1" applyFill="1" applyBorder="1" applyAlignment="1" applyProtection="1">
      <alignment horizontal="right" wrapText="1"/>
    </xf>
    <xf numFmtId="168" fontId="5" fillId="2" borderId="13" xfId="1" applyNumberFormat="1" applyFont="1" applyFill="1" applyBorder="1" applyAlignment="1" applyProtection="1">
      <alignment horizontal="right" wrapText="1"/>
    </xf>
    <xf numFmtId="0" fontId="1" fillId="3" borderId="14" xfId="0" applyFont="1" applyFill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164" fontId="12" fillId="2" borderId="9" xfId="1" applyNumberFormat="1" applyFont="1" applyFill="1" applyBorder="1" applyAlignment="1">
      <alignment horizontal="right"/>
    </xf>
    <xf numFmtId="170" fontId="3" fillId="2" borderId="9" xfId="1" applyNumberFormat="1" applyFont="1" applyFill="1" applyBorder="1" applyAlignment="1">
      <alignment horizontal="right"/>
    </xf>
    <xf numFmtId="166" fontId="3" fillId="2" borderId="9" xfId="1" applyNumberFormat="1" applyFont="1" applyFill="1" applyBorder="1" applyAlignment="1">
      <alignment horizontal="right"/>
    </xf>
    <xf numFmtId="164" fontId="3" fillId="2" borderId="11" xfId="1" applyNumberFormat="1" applyFont="1" applyFill="1" applyBorder="1" applyAlignment="1">
      <alignment horizontal="right"/>
    </xf>
    <xf numFmtId="166" fontId="3" fillId="2" borderId="12" xfId="1" applyNumberFormat="1" applyFont="1" applyFill="1" applyBorder="1" applyAlignment="1">
      <alignment horizontal="right"/>
    </xf>
    <xf numFmtId="166" fontId="3" fillId="2" borderId="13" xfId="1" applyNumberFormat="1" applyFont="1" applyFill="1" applyBorder="1" applyAlignment="1">
      <alignment horizontal="right"/>
    </xf>
    <xf numFmtId="0" fontId="1" fillId="0" borderId="17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0" fontId="8" fillId="4" borderId="0" xfId="0" applyFont="1" applyFill="1" applyAlignment="1">
      <alignment horizontal="left" vertical="top"/>
    </xf>
    <xf numFmtId="0" fontId="17" fillId="2" borderId="0" xfId="2" applyFont="1" applyFill="1" applyAlignment="1">
      <alignment horizontal="right" vertical="center"/>
    </xf>
    <xf numFmtId="0" fontId="3" fillId="2" borderId="0" xfId="0" applyFont="1" applyFill="1" applyBorder="1" applyAlignment="1">
      <alignment wrapText="1"/>
    </xf>
    <xf numFmtId="169" fontId="5" fillId="2" borderId="0" xfId="1" applyNumberFormat="1" applyFont="1" applyFill="1" applyBorder="1" applyAlignment="1" applyProtection="1">
      <alignment horizontal="right" wrapText="1"/>
    </xf>
    <xf numFmtId="168" fontId="5" fillId="2" borderId="0" xfId="1" applyNumberFormat="1" applyFont="1" applyFill="1" applyBorder="1" applyAlignment="1" applyProtection="1">
      <alignment horizontal="right" wrapText="1"/>
    </xf>
    <xf numFmtId="167" fontId="5" fillId="2" borderId="0" xfId="1" applyNumberFormat="1" applyFont="1" applyFill="1" applyBorder="1" applyAlignment="1" applyProtection="1">
      <alignment horizontal="right" wrapText="1"/>
    </xf>
    <xf numFmtId="0" fontId="1" fillId="2" borderId="23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172" fontId="13" fillId="2" borderId="1" xfId="1" applyNumberFormat="1" applyFont="1" applyFill="1" applyBorder="1" applyAlignment="1" applyProtection="1">
      <alignment horizontal="right" wrapText="1"/>
    </xf>
    <xf numFmtId="172" fontId="5" fillId="2" borderId="1" xfId="1" applyNumberFormat="1" applyFont="1" applyFill="1" applyBorder="1" applyAlignment="1" applyProtection="1">
      <alignment horizontal="right" wrapText="1"/>
    </xf>
    <xf numFmtId="165" fontId="5" fillId="2" borderId="2" xfId="1" applyNumberFormat="1" applyFont="1" applyFill="1" applyBorder="1" applyAlignment="1" applyProtection="1">
      <alignment horizontal="right" wrapText="1"/>
    </xf>
    <xf numFmtId="171" fontId="5" fillId="2" borderId="1" xfId="1" applyNumberFormat="1" applyFont="1" applyFill="1" applyBorder="1" applyAlignment="1" applyProtection="1">
      <alignment horizontal="right" wrapText="1"/>
    </xf>
    <xf numFmtId="171" fontId="5" fillId="2" borderId="11" xfId="1" applyNumberFormat="1" applyFont="1" applyFill="1" applyBorder="1" applyAlignment="1" applyProtection="1">
      <alignment horizontal="right" wrapText="1"/>
    </xf>
    <xf numFmtId="165" fontId="5" fillId="2" borderId="12" xfId="1" applyNumberFormat="1" applyFont="1" applyFill="1" applyBorder="1" applyAlignment="1" applyProtection="1">
      <alignment horizontal="right" wrapText="1"/>
    </xf>
    <xf numFmtId="0" fontId="1" fillId="2" borderId="16" xfId="0" applyFont="1" applyFill="1" applyBorder="1" applyAlignment="1">
      <alignment horizontal="right" wrapText="1"/>
    </xf>
    <xf numFmtId="2" fontId="5" fillId="2" borderId="1" xfId="1" quotePrefix="1" applyNumberFormat="1" applyFont="1" applyFill="1" applyBorder="1" applyAlignment="1" applyProtection="1">
      <alignment horizontal="right" wrapText="1"/>
    </xf>
    <xf numFmtId="2" fontId="5" fillId="2" borderId="2" xfId="1" quotePrefix="1" applyNumberFormat="1" applyFont="1" applyFill="1" applyBorder="1" applyAlignment="1" applyProtection="1">
      <alignment horizontal="right" wrapText="1"/>
    </xf>
    <xf numFmtId="167" fontId="5" fillId="2" borderId="1" xfId="1" quotePrefix="1" applyNumberFormat="1" applyFont="1" applyFill="1" applyBorder="1" applyAlignment="1" applyProtection="1">
      <alignment horizontal="right" wrapText="1"/>
    </xf>
    <xf numFmtId="168" fontId="5" fillId="2" borderId="2" xfId="1" applyNumberFormat="1" applyFont="1" applyFill="1" applyBorder="1" applyAlignment="1" applyProtection="1">
      <alignment horizontal="right" wrapText="1"/>
    </xf>
    <xf numFmtId="1" fontId="5" fillId="2" borderId="11" xfId="1" applyNumberFormat="1" applyFont="1" applyFill="1" applyBorder="1" applyAlignment="1" applyProtection="1">
      <alignment horizontal="right" wrapText="1"/>
    </xf>
    <xf numFmtId="2" fontId="5" fillId="2" borderId="12" xfId="1" applyNumberFormat="1" applyFont="1" applyFill="1" applyBorder="1" applyAlignment="1" applyProtection="1">
      <alignment horizontal="right" wrapText="1"/>
    </xf>
    <xf numFmtId="171" fontId="5" fillId="3" borderId="1" xfId="4" applyNumberFormat="1" applyFont="1" applyFill="1" applyBorder="1" applyAlignment="1" applyProtection="1">
      <alignment horizontal="right" wrapText="1"/>
    </xf>
    <xf numFmtId="165" fontId="5" fillId="3" borderId="2" xfId="4" applyNumberFormat="1" applyFont="1" applyFill="1" applyBorder="1" applyAlignment="1" applyProtection="1">
      <alignment horizontal="right" wrapText="1"/>
    </xf>
    <xf numFmtId="171" fontId="13" fillId="3" borderId="1" xfId="4" applyNumberFormat="1" applyFont="1" applyFill="1" applyBorder="1" applyAlignment="1" applyProtection="1">
      <alignment horizontal="right" wrapText="1"/>
    </xf>
    <xf numFmtId="169" fontId="5" fillId="3" borderId="1" xfId="4" applyNumberFormat="1" applyFont="1" applyFill="1" applyBorder="1" applyAlignment="1" applyProtection="1">
      <alignment horizontal="right" wrapText="1"/>
    </xf>
    <xf numFmtId="168" fontId="5" fillId="3" borderId="2" xfId="4" applyNumberFormat="1" applyFont="1" applyFill="1" applyBorder="1" applyAlignment="1" applyProtection="1">
      <alignment horizontal="right" wrapText="1"/>
    </xf>
    <xf numFmtId="167" fontId="5" fillId="3" borderId="1" xfId="4" applyNumberFormat="1" applyFont="1" applyFill="1" applyBorder="1" applyAlignment="1" applyProtection="1">
      <alignment horizontal="right" wrapText="1"/>
    </xf>
    <xf numFmtId="171" fontId="5" fillId="3" borderId="11" xfId="4" applyNumberFormat="1" applyFont="1" applyFill="1" applyBorder="1" applyAlignment="1" applyProtection="1">
      <alignment horizontal="right" wrapText="1"/>
    </xf>
    <xf numFmtId="165" fontId="5" fillId="3" borderId="12" xfId="4" applyNumberFormat="1" applyFont="1" applyFill="1" applyBorder="1" applyAlignment="1" applyProtection="1">
      <alignment horizontal="right" wrapText="1"/>
    </xf>
    <xf numFmtId="172" fontId="13" fillId="3" borderId="1" xfId="4" applyNumberFormat="1" applyFont="1" applyFill="1" applyBorder="1" applyAlignment="1" applyProtection="1">
      <alignment horizontal="right" wrapText="1"/>
    </xf>
    <xf numFmtId="172" fontId="5" fillId="3" borderId="1" xfId="4" applyNumberFormat="1" applyFont="1" applyFill="1" applyBorder="1" applyAlignment="1" applyProtection="1">
      <alignment horizontal="right" wrapText="1"/>
    </xf>
    <xf numFmtId="0" fontId="6" fillId="2" borderId="0" xfId="0" applyFont="1" applyFill="1" applyAlignment="1">
      <alignment horizontal="left" vertical="top" wrapText="1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</cellXfs>
  <cellStyles count="5">
    <cellStyle name="Komma" xfId="1" builtinId="3"/>
    <cellStyle name="Komma 2" xfId="3"/>
    <cellStyle name="Komma 4" xfId="4"/>
    <cellStyle name="Standard" xfId="0" builtinId="0"/>
    <cellStyle name="Standard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19050</xdr:rowOff>
    </xdr:from>
    <xdr:to>
      <xdr:col>8</xdr:col>
      <xdr:colOff>610214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000625" y="19050"/>
          <a:ext cx="2419964" cy="888473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49" cy="533404"/>
                <a:chOff x="6553200" y="374273"/>
                <a:chExt cx="1200149" cy="533404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9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6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254000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1"/>
  <sheetViews>
    <sheetView tabSelected="1" zoomScaleNormal="100" workbookViewId="0"/>
  </sheetViews>
  <sheetFormatPr baseColWidth="10" defaultColWidth="9.140625" defaultRowHeight="15" x14ac:dyDescent="0.25"/>
  <cols>
    <col min="1" max="1" width="28.85546875" style="8" customWidth="1"/>
    <col min="2" max="3" width="10.42578125" style="8" customWidth="1"/>
    <col min="4" max="4" width="10.42578125" style="8" bestFit="1" customWidth="1"/>
    <col min="5" max="5" width="10.5703125" style="8" bestFit="1" customWidth="1"/>
    <col min="6" max="6" width="10.42578125" style="8" bestFit="1" customWidth="1"/>
    <col min="7" max="7" width="10.5703125" style="8" bestFit="1" customWidth="1"/>
    <col min="8" max="8" width="10.42578125" style="8" bestFit="1" customWidth="1"/>
    <col min="9" max="9" width="10.5703125" style="8" bestFit="1" customWidth="1"/>
    <col min="10" max="10" width="10.42578125" style="8" bestFit="1" customWidth="1"/>
    <col min="11" max="11" width="10.5703125" style="8" bestFit="1" customWidth="1"/>
    <col min="12" max="12" width="10.42578125" style="8" bestFit="1" customWidth="1"/>
    <col min="13" max="13" width="10.5703125" style="8" bestFit="1" customWidth="1"/>
    <col min="14" max="14" width="10.42578125" style="8" bestFit="1" customWidth="1"/>
    <col min="15" max="15" width="10.5703125" style="8" bestFit="1" customWidth="1"/>
    <col min="16" max="16" width="10.42578125" style="8" bestFit="1" customWidth="1"/>
    <col min="17" max="17" width="10.5703125" style="8" bestFit="1" customWidth="1"/>
    <col min="18" max="18" width="10.42578125" style="8" bestFit="1" customWidth="1"/>
    <col min="19" max="19" width="10.5703125" style="8" bestFit="1" customWidth="1"/>
    <col min="20" max="20" width="10.42578125" style="8" bestFit="1" customWidth="1"/>
    <col min="21" max="21" width="10.5703125" style="8" bestFit="1" customWidth="1"/>
    <col min="22" max="22" width="10.42578125" style="8" bestFit="1" customWidth="1"/>
    <col min="23" max="23" width="10.5703125" style="8" bestFit="1" customWidth="1"/>
    <col min="24" max="24" width="10.42578125" style="8" bestFit="1" customWidth="1"/>
    <col min="25" max="25" width="10.5703125" style="8" bestFit="1" customWidth="1"/>
    <col min="26" max="26" width="10.42578125" style="8" bestFit="1" customWidth="1"/>
    <col min="27" max="27" width="10.5703125" style="8" bestFit="1" customWidth="1"/>
    <col min="28" max="28" width="10.42578125" style="8" customWidth="1"/>
    <col min="29" max="29" width="10.5703125" style="8" customWidth="1"/>
    <col min="30" max="16384" width="9.140625" style="8"/>
  </cols>
  <sheetData>
    <row r="1" spans="1:29" s="1" customFormat="1" ht="12.75" x14ac:dyDescent="0.2"/>
    <row r="2" spans="1:29" s="1" customFormat="1" ht="15.75" x14ac:dyDescent="0.25">
      <c r="B2" s="2"/>
      <c r="C2" s="8"/>
      <c r="D2" s="8"/>
    </row>
    <row r="3" spans="1:29" s="1" customFormat="1" ht="15.75" x14ac:dyDescent="0.25">
      <c r="B3" s="2"/>
      <c r="C3" s="8"/>
      <c r="D3" s="8"/>
    </row>
    <row r="4" spans="1:29" s="1" customFormat="1" ht="15.75" x14ac:dyDescent="0.25">
      <c r="B4" s="2"/>
      <c r="C4" s="8"/>
      <c r="D4" s="8"/>
    </row>
    <row r="5" spans="1:29" s="1" customFormat="1" ht="12.75" x14ac:dyDescent="0.2"/>
    <row r="6" spans="1:29" s="1" customFormat="1" ht="12.75" x14ac:dyDescent="0.2"/>
    <row r="7" spans="1:29" s="1" customFormat="1" ht="15.75" customHeight="1" x14ac:dyDescent="0.2">
      <c r="A7" s="90" t="str">
        <f>VLOOKUP("&lt;Fachbereich&gt;",Uebersetzungen!$B$3:$E$174,Uebersetzungen!$B$2+1,FALSE)</f>
        <v>Daten &amp; Statistik</v>
      </c>
      <c r="B7" s="90"/>
      <c r="C7" s="3"/>
      <c r="D7" s="3"/>
      <c r="E7" s="3"/>
      <c r="F7" s="3"/>
      <c r="G7" s="3"/>
      <c r="H7" s="3"/>
    </row>
    <row r="8" spans="1:29" s="1" customFormat="1" ht="12.75" x14ac:dyDescent="0.2"/>
    <row r="9" spans="1:29" s="7" customFormat="1" ht="18" x14ac:dyDescent="0.2">
      <c r="A9" s="59" t="str">
        <f>VLOOKUP("&lt;Titel&gt;",Uebersetzungen!$B$3:$E$174,Uebersetzungen!$B$2+1,FALSE)</f>
        <v>Strukturerhebung Bevölkerung: nach Hauptsprache (1) in Graubünden, seit 2010</v>
      </c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0"/>
    </row>
    <row r="10" spans="1:29" s="7" customFormat="1" x14ac:dyDescent="0.2">
      <c r="A10" s="21" t="str">
        <f>VLOOKUP("&lt;UTitel&gt;",Uebersetzungen!$B$3:$E$174,Uebersetzungen!$B$2+1,FALSE)</f>
        <v>Ständige Wohnbevölkerung ab 15 Jahren</v>
      </c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0"/>
    </row>
    <row r="11" spans="1:29" s="7" customForma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9" s="7" customFormat="1" thickBot="1" x14ac:dyDescent="0.25">
      <c r="A12" s="11"/>
      <c r="B12" s="95">
        <v>2023</v>
      </c>
      <c r="C12" s="96"/>
      <c r="D12" s="94">
        <v>2022</v>
      </c>
      <c r="E12" s="93"/>
      <c r="F12" s="91">
        <v>2021</v>
      </c>
      <c r="G12" s="93"/>
      <c r="H12" s="91">
        <v>2020</v>
      </c>
      <c r="I12" s="93"/>
      <c r="J12" s="91">
        <v>2019</v>
      </c>
      <c r="K12" s="93"/>
      <c r="L12" s="91">
        <v>2018</v>
      </c>
      <c r="M12" s="93"/>
      <c r="N12" s="91">
        <v>2017</v>
      </c>
      <c r="O12" s="93"/>
      <c r="P12" s="91">
        <v>2016</v>
      </c>
      <c r="Q12" s="93"/>
      <c r="R12" s="91">
        <v>2015</v>
      </c>
      <c r="S12" s="93"/>
      <c r="T12" s="91">
        <v>2014</v>
      </c>
      <c r="U12" s="93"/>
      <c r="V12" s="91">
        <v>2013</v>
      </c>
      <c r="W12" s="93"/>
      <c r="X12" s="91">
        <v>2012</v>
      </c>
      <c r="Y12" s="93"/>
      <c r="Z12" s="91">
        <v>2011</v>
      </c>
      <c r="AA12" s="93"/>
      <c r="AB12" s="91">
        <v>2010</v>
      </c>
      <c r="AC12" s="92"/>
    </row>
    <row r="13" spans="1:29" s="23" customFormat="1" ht="39" thickBot="1" x14ac:dyDescent="0.25">
      <c r="A13" s="24"/>
      <c r="B13" s="48" t="str">
        <f>VLOOKUP("&lt;SpaltenTitel_1&gt;",Uebersetzungen!$B$3:$E$200,Uebersetzungen!$B$2+1,FALSE)</f>
        <v>Anzahl Personen</v>
      </c>
      <c r="C13" s="25" t="str">
        <f>VLOOKUP("&lt;SpaltenTitel_2&gt;",Uebersetzungen!$B$3:$E$200,Uebersetzungen!$B$2+1,FALSE)</f>
        <v>Vertrauens- intervall:          ± (in %)</v>
      </c>
      <c r="D13" s="65" t="str">
        <f>VLOOKUP("&lt;SpaltenTitel_1&gt;",Uebersetzungen!$B$3:$E$200,Uebersetzungen!$B$2+1,FALSE)</f>
        <v>Anzahl Personen</v>
      </c>
      <c r="E13" s="73" t="str">
        <f>VLOOKUP("&lt;SpaltenTitel_2&gt;",Uebersetzungen!$B$3:$E$200,Uebersetzungen!$B$2+1,FALSE)</f>
        <v>Vertrauens- intervall:          ± (in %)</v>
      </c>
      <c r="F13" s="56" t="str">
        <f>VLOOKUP("&lt;SpaltenTitel_1&gt;",Uebersetzungen!$B$3:$E$200,Uebersetzungen!$B$2+1,FALSE)</f>
        <v>Anzahl Personen</v>
      </c>
      <c r="G13" s="57" t="str">
        <f>VLOOKUP("&lt;SpaltenTitel_2&gt;",Uebersetzungen!$B$3:$E$200,Uebersetzungen!$B$2+1,FALSE)</f>
        <v>Vertrauens- intervall:          ± (in %)</v>
      </c>
      <c r="H13" s="56" t="str">
        <f>VLOOKUP("&lt;SpaltenTitel_1&gt;",Uebersetzungen!$B$3:$E$200,Uebersetzungen!$B$2+1,FALSE)</f>
        <v>Anzahl Personen</v>
      </c>
      <c r="I13" s="57" t="str">
        <f>VLOOKUP("&lt;SpaltenTitel_2&gt;",Uebersetzungen!$B$3:$E$200,Uebersetzungen!$B$2+1,FALSE)</f>
        <v>Vertrauens- intervall:          ± (in %)</v>
      </c>
      <c r="J13" s="56" t="str">
        <f>VLOOKUP("&lt;SpaltenTitel_1&gt;",Uebersetzungen!$B$3:$E$200,Uebersetzungen!$B$2+1,FALSE)</f>
        <v>Anzahl Personen</v>
      </c>
      <c r="K13" s="57" t="str">
        <f>VLOOKUP("&lt;SpaltenTitel_2&gt;",Uebersetzungen!$B$3:$E$200,Uebersetzungen!$B$2+1,FALSE)</f>
        <v>Vertrauens- intervall:          ± (in %)</v>
      </c>
      <c r="L13" s="56" t="str">
        <f>VLOOKUP("&lt;SpaltenTitel_1&gt;",Uebersetzungen!$B$3:$E$200,Uebersetzungen!$B$2+1,FALSE)</f>
        <v>Anzahl Personen</v>
      </c>
      <c r="M13" s="57" t="str">
        <f>VLOOKUP("&lt;SpaltenTitel_2&gt;",Uebersetzungen!$B$3:$E$200,Uebersetzungen!$B$2+1,FALSE)</f>
        <v>Vertrauens- intervall:          ± (in %)</v>
      </c>
      <c r="N13" s="56" t="str">
        <f>VLOOKUP("&lt;SpaltenTitel_1&gt;",Uebersetzungen!$B$3:$E$200,Uebersetzungen!$B$2+1,FALSE)</f>
        <v>Anzahl Personen</v>
      </c>
      <c r="O13" s="57" t="str">
        <f>VLOOKUP("&lt;SpaltenTitel_2&gt;",Uebersetzungen!$B$3:$E$200,Uebersetzungen!$B$2+1,FALSE)</f>
        <v>Vertrauens- intervall:          ± (in %)</v>
      </c>
      <c r="P13" s="56" t="str">
        <f>VLOOKUP("&lt;SpaltenTitel_1&gt;",Uebersetzungen!$B$3:$E$200,Uebersetzungen!$B$2+1,FALSE)</f>
        <v>Anzahl Personen</v>
      </c>
      <c r="Q13" s="57" t="str">
        <f>VLOOKUP("&lt;SpaltenTitel_2&gt;",Uebersetzungen!$B$3:$E$200,Uebersetzungen!$B$2+1,FALSE)</f>
        <v>Vertrauens- intervall:          ± (in %)</v>
      </c>
      <c r="R13" s="56" t="str">
        <f>VLOOKUP("&lt;SpaltenTitel_1&gt;",Uebersetzungen!$B$3:$E$200,Uebersetzungen!$B$2+1,FALSE)</f>
        <v>Anzahl Personen</v>
      </c>
      <c r="S13" s="57" t="str">
        <f>VLOOKUP("&lt;SpaltenTitel_2&gt;",Uebersetzungen!$B$3:$E$200,Uebersetzungen!$B$2+1,FALSE)</f>
        <v>Vertrauens- intervall:          ± (in %)</v>
      </c>
      <c r="T13" s="56" t="str">
        <f>VLOOKUP("&lt;SpaltenTitel_1&gt;",Uebersetzungen!$B$3:$E$200,Uebersetzungen!$B$2+1,FALSE)</f>
        <v>Anzahl Personen</v>
      </c>
      <c r="U13" s="57" t="str">
        <f>VLOOKUP("&lt;SpaltenTitel_2&gt;",Uebersetzungen!$B$3:$E$200,Uebersetzungen!$B$2+1,FALSE)</f>
        <v>Vertrauens- intervall:          ± (in %)</v>
      </c>
      <c r="V13" s="56" t="str">
        <f>VLOOKUP("&lt;SpaltenTitel_1&gt;",Uebersetzungen!$B$3:$E$200,Uebersetzungen!$B$2+1,FALSE)</f>
        <v>Anzahl Personen</v>
      </c>
      <c r="W13" s="57" t="str">
        <f>VLOOKUP("&lt;SpaltenTitel_2&gt;",Uebersetzungen!$B$3:$E$200,Uebersetzungen!$B$2+1,FALSE)</f>
        <v>Vertrauens- intervall:          ± (in %)</v>
      </c>
      <c r="X13" s="56" t="str">
        <f>VLOOKUP("&lt;SpaltenTitel_1&gt;",Uebersetzungen!$B$3:$E$200,Uebersetzungen!$B$2+1,FALSE)</f>
        <v>Anzahl Personen</v>
      </c>
      <c r="Y13" s="57" t="str">
        <f>VLOOKUP("&lt;SpaltenTitel_2&gt;",Uebersetzungen!$B$3:$E$200,Uebersetzungen!$B$2+1,FALSE)</f>
        <v>Vertrauens- intervall:          ± (in %)</v>
      </c>
      <c r="Z13" s="56" t="str">
        <f>VLOOKUP("&lt;SpaltenTitel_1&gt;",Uebersetzungen!$B$3:$E$200,Uebersetzungen!$B$2+1,FALSE)</f>
        <v>Anzahl Personen</v>
      </c>
      <c r="AA13" s="57" t="str">
        <f>VLOOKUP("&lt;SpaltenTitel_2&gt;",Uebersetzungen!$B$3:$E$200,Uebersetzungen!$B$2+1,FALSE)</f>
        <v>Vertrauens- intervall:          ± (in %)</v>
      </c>
      <c r="AB13" s="56" t="str">
        <f>VLOOKUP("&lt;SpaltenTitel_1&gt;",Uebersetzungen!$B$3:$E$200,Uebersetzungen!$B$2+1,FALSE)</f>
        <v>Anzahl Personen</v>
      </c>
      <c r="AC13" s="58" t="str">
        <f>VLOOKUP("&lt;SpaltenTitel_2&gt;",Uebersetzungen!$B$3:$E$200,Uebersetzungen!$B$2+1,FALSE)</f>
        <v>Vertrauens- intervall:          ± (in %)</v>
      </c>
    </row>
    <row r="14" spans="1:29" s="7" customFormat="1" ht="14.25" x14ac:dyDescent="0.2">
      <c r="A14" s="41" t="str">
        <f>VLOOKUP("&lt;Zeilentitel_1&gt;",Uebersetzungen!$B$3:$E$200,Uebersetzungen!$B$2+1,FALSE)</f>
        <v>Total Bevölkerung</v>
      </c>
      <c r="B14" s="82">
        <v>174610.99999999674</v>
      </c>
      <c r="C14" s="17"/>
      <c r="D14" s="14">
        <v>172987.00000000134</v>
      </c>
      <c r="E14" s="18"/>
      <c r="F14" s="14">
        <v>172107.99999999921</v>
      </c>
      <c r="G14" s="18"/>
      <c r="H14" s="14">
        <v>171221.00000000093</v>
      </c>
      <c r="I14" s="18"/>
      <c r="J14" s="14">
        <v>170045.00000000111</v>
      </c>
      <c r="K14" s="18"/>
      <c r="L14" s="14">
        <v>169268.00000000061</v>
      </c>
      <c r="M14" s="18"/>
      <c r="N14" s="14">
        <v>168961</v>
      </c>
      <c r="O14" s="18"/>
      <c r="P14" s="14">
        <v>168482</v>
      </c>
      <c r="Q14" s="18"/>
      <c r="R14" s="14">
        <v>167918</v>
      </c>
      <c r="S14" s="18"/>
      <c r="T14" s="14">
        <v>167111</v>
      </c>
      <c r="U14" s="18"/>
      <c r="V14" s="14">
        <v>165927</v>
      </c>
      <c r="W14" s="18"/>
      <c r="X14" s="14">
        <v>164336</v>
      </c>
      <c r="Y14" s="18"/>
      <c r="Z14" s="14">
        <v>163764</v>
      </c>
      <c r="AA14" s="18"/>
      <c r="AB14" s="14">
        <v>162865</v>
      </c>
      <c r="AC14" s="50"/>
    </row>
    <row r="15" spans="1:29" s="7" customFormat="1" ht="14.25" x14ac:dyDescent="0.2">
      <c r="A15" s="42" t="str">
        <f>VLOOKUP("&lt;Zeilentitel_2&gt;",Uebersetzungen!$B$3:$E$200,Uebersetzungen!$B$2+1,FALSE)</f>
        <v>Deutsch</v>
      </c>
      <c r="B15" s="80">
        <v>129933.75126326461</v>
      </c>
      <c r="C15" s="81">
        <v>1.6079033993683054</v>
      </c>
      <c r="D15" s="70">
        <v>126671.74787191574</v>
      </c>
      <c r="E15" s="69">
        <v>1.6587689053366212</v>
      </c>
      <c r="F15" s="15">
        <v>126346.26706791857</v>
      </c>
      <c r="G15" s="16">
        <v>1.6129845809527492</v>
      </c>
      <c r="H15" s="15">
        <v>127959.42059524644</v>
      </c>
      <c r="I15" s="16">
        <v>1.5654724103281001</v>
      </c>
      <c r="J15" s="15">
        <v>127940.9100546775</v>
      </c>
      <c r="K15" s="16">
        <v>1.5579566297670837</v>
      </c>
      <c r="L15" s="15">
        <v>125948.39410369968</v>
      </c>
      <c r="M15" s="16">
        <v>1.5862010591490954</v>
      </c>
      <c r="N15" s="15">
        <v>125191</v>
      </c>
      <c r="O15" s="16">
        <v>1.6040397497289405</v>
      </c>
      <c r="P15" s="15">
        <v>126134</v>
      </c>
      <c r="Q15" s="16">
        <v>1.6</v>
      </c>
      <c r="R15" s="15">
        <v>125468</v>
      </c>
      <c r="S15" s="16">
        <v>1.5788886409283645</v>
      </c>
      <c r="T15" s="15">
        <v>125111</v>
      </c>
      <c r="U15" s="16">
        <v>1.5538202076556018</v>
      </c>
      <c r="V15" s="15">
        <v>124612</v>
      </c>
      <c r="W15" s="16">
        <v>1.5945494815908581</v>
      </c>
      <c r="X15" s="15">
        <v>122645</v>
      </c>
      <c r="Y15" s="16">
        <v>1.5915854702596925</v>
      </c>
      <c r="Z15" s="15">
        <v>123998</v>
      </c>
      <c r="AA15" s="16">
        <v>1.5104355169501749</v>
      </c>
      <c r="AB15" s="15">
        <v>124335</v>
      </c>
      <c r="AC15" s="43">
        <v>1.5104355169501749</v>
      </c>
    </row>
    <row r="16" spans="1:29" s="7" customFormat="1" ht="14.25" x14ac:dyDescent="0.2">
      <c r="A16" s="42" t="str">
        <f>VLOOKUP("&lt;Zeilentitel_3&gt;",Uebersetzungen!$B$3:$E$200,Uebersetzungen!$B$2+1,FALSE)</f>
        <v>Französisch</v>
      </c>
      <c r="B16" s="80">
        <v>2132.0486762813607</v>
      </c>
      <c r="C16" s="81">
        <v>24.47953450686499</v>
      </c>
      <c r="D16" s="70">
        <v>1994.1375968422526</v>
      </c>
      <c r="E16" s="69">
        <v>25.495232563052383</v>
      </c>
      <c r="F16" s="15">
        <v>2049.1112511931178</v>
      </c>
      <c r="G16" s="16">
        <v>25.100255859260372</v>
      </c>
      <c r="H16" s="15">
        <v>2225.2067761686985</v>
      </c>
      <c r="I16" s="16">
        <v>23.443040933707003</v>
      </c>
      <c r="J16" s="15">
        <v>2293.9055371820182</v>
      </c>
      <c r="K16" s="16">
        <v>23.158778416060013</v>
      </c>
      <c r="L16" s="15">
        <v>3019.3593226412495</v>
      </c>
      <c r="M16" s="16">
        <v>20.031500913307561</v>
      </c>
      <c r="N16" s="15">
        <v>2555</v>
      </c>
      <c r="O16" s="16">
        <v>21.723435823940431</v>
      </c>
      <c r="P16" s="15">
        <v>1809</v>
      </c>
      <c r="Q16" s="16">
        <v>26.6</v>
      </c>
      <c r="R16" s="15">
        <v>2462</v>
      </c>
      <c r="S16" s="16">
        <v>22.583265637692932</v>
      </c>
      <c r="T16" s="15">
        <v>2225</v>
      </c>
      <c r="U16" s="16">
        <v>23.820224719101123</v>
      </c>
      <c r="V16" s="15">
        <v>2558</v>
      </c>
      <c r="W16" s="16">
        <v>21.892103205629397</v>
      </c>
      <c r="X16" s="15">
        <v>2078</v>
      </c>
      <c r="Y16" s="16">
        <v>23.820981713185756</v>
      </c>
      <c r="Z16" s="15">
        <v>2486</v>
      </c>
      <c r="AA16" s="16">
        <v>21.882542236524539</v>
      </c>
      <c r="AB16" s="15">
        <v>3073</v>
      </c>
      <c r="AC16" s="43">
        <v>19.785226163358281</v>
      </c>
    </row>
    <row r="17" spans="1:29" s="7" customFormat="1" ht="14.25" x14ac:dyDescent="0.2">
      <c r="A17" s="42" t="str">
        <f>VLOOKUP("&lt;Zeilentitel_4&gt;",Uebersetzungen!$B$3:$E$200,Uebersetzungen!$B$2+1,FALSE)</f>
        <v>Italienisch</v>
      </c>
      <c r="B17" s="80">
        <v>22284.398399123609</v>
      </c>
      <c r="C17" s="81">
        <v>7.2388362482948168</v>
      </c>
      <c r="D17" s="70">
        <v>22810.846784402642</v>
      </c>
      <c r="E17" s="69">
        <v>7.1815214127057629</v>
      </c>
      <c r="F17" s="15">
        <v>23299.543375107794</v>
      </c>
      <c r="G17" s="16">
        <v>6.9417376195805058</v>
      </c>
      <c r="H17" s="15">
        <v>23739.020479300976</v>
      </c>
      <c r="I17" s="16">
        <v>6.8911031641917351</v>
      </c>
      <c r="J17" s="15">
        <v>22503.951169195218</v>
      </c>
      <c r="K17" s="16">
        <v>7.051381083973209</v>
      </c>
      <c r="L17" s="15">
        <v>23423.819220254889</v>
      </c>
      <c r="M17" s="16">
        <v>6.8625641514979216</v>
      </c>
      <c r="N17" s="15">
        <v>22140</v>
      </c>
      <c r="O17" s="16">
        <v>7.1826097645382676</v>
      </c>
      <c r="P17" s="15">
        <v>22105</v>
      </c>
      <c r="Q17" s="16">
        <v>7.1</v>
      </c>
      <c r="R17" s="15">
        <v>22405</v>
      </c>
      <c r="S17" s="16">
        <v>7.0296808748047308</v>
      </c>
      <c r="T17" s="15">
        <v>21397</v>
      </c>
      <c r="U17" s="16">
        <v>7.1224938075431137</v>
      </c>
      <c r="V17" s="15">
        <v>21122</v>
      </c>
      <c r="W17" s="16">
        <v>7.2341634314932302</v>
      </c>
      <c r="X17" s="15">
        <v>19791</v>
      </c>
      <c r="Y17" s="16">
        <v>7.4074074074074066</v>
      </c>
      <c r="Z17" s="15">
        <v>21089</v>
      </c>
      <c r="AA17" s="16">
        <v>7.1079709801318227</v>
      </c>
      <c r="AB17" s="15">
        <v>19951</v>
      </c>
      <c r="AC17" s="43">
        <v>7.3981254072477576</v>
      </c>
    </row>
    <row r="18" spans="1:29" s="7" customFormat="1" ht="14.25" x14ac:dyDescent="0.2">
      <c r="A18" s="42" t="str">
        <f>VLOOKUP("&lt;Zeilentitel_5&gt;",Uebersetzungen!$B$3:$E$200,Uebersetzungen!$B$2+1,FALSE)</f>
        <v>Rätoromanisch</v>
      </c>
      <c r="B18" s="80">
        <v>23103.957241636075</v>
      </c>
      <c r="C18" s="81">
        <v>6.9728602711780416</v>
      </c>
      <c r="D18" s="70">
        <v>24374.768809083918</v>
      </c>
      <c r="E18" s="69">
        <v>6.7304740925670652</v>
      </c>
      <c r="F18" s="15">
        <v>24639.338120041011</v>
      </c>
      <c r="G18" s="16">
        <v>6.5615408059732783</v>
      </c>
      <c r="H18" s="15">
        <v>23756.023067096263</v>
      </c>
      <c r="I18" s="16">
        <v>6.7140288950205571</v>
      </c>
      <c r="J18" s="15">
        <v>25013.630886336952</v>
      </c>
      <c r="K18" s="16">
        <v>6.5131323870891151</v>
      </c>
      <c r="L18" s="15">
        <v>26090.901357926057</v>
      </c>
      <c r="M18" s="16">
        <v>6.2979693822938287</v>
      </c>
      <c r="N18" s="15">
        <v>26055</v>
      </c>
      <c r="O18" s="16">
        <v>6.306079877590741</v>
      </c>
      <c r="P18" s="15">
        <v>25396</v>
      </c>
      <c r="Q18" s="16">
        <v>6.4</v>
      </c>
      <c r="R18" s="15">
        <v>26702</v>
      </c>
      <c r="S18" s="16">
        <v>6.2242528649539359</v>
      </c>
      <c r="T18" s="15">
        <v>26200</v>
      </c>
      <c r="U18" s="16">
        <v>6.2099236641221376</v>
      </c>
      <c r="V18" s="15">
        <v>24715</v>
      </c>
      <c r="W18" s="16">
        <v>6.4616629577179854</v>
      </c>
      <c r="X18" s="15">
        <v>24967</v>
      </c>
      <c r="Y18" s="16">
        <v>6.3243481395441989</v>
      </c>
      <c r="Z18" s="15">
        <v>24425</v>
      </c>
      <c r="AA18" s="16">
        <v>6.440122824974412</v>
      </c>
      <c r="AB18" s="15">
        <v>25461</v>
      </c>
      <c r="AC18" s="43">
        <v>6.2527002081615022</v>
      </c>
    </row>
    <row r="19" spans="1:29" s="7" customFormat="1" ht="14.25" x14ac:dyDescent="0.2">
      <c r="A19" s="42" t="str">
        <f>VLOOKUP("&lt;Zeilentitel_6&gt;",Uebersetzungen!$B$3:$E$200,Uebersetzungen!$B$2+1,FALSE)</f>
        <v>Englisch</v>
      </c>
      <c r="B19" s="80">
        <v>6683.5398062028016</v>
      </c>
      <c r="C19" s="81">
        <v>14.3575611004728</v>
      </c>
      <c r="D19" s="70">
        <v>6632.5723865564569</v>
      </c>
      <c r="E19" s="69">
        <v>14.378905271388668</v>
      </c>
      <c r="F19" s="15">
        <v>6018.4074222230756</v>
      </c>
      <c r="G19" s="16">
        <v>14.799551017371037</v>
      </c>
      <c r="H19" s="15">
        <v>7139.128229065408</v>
      </c>
      <c r="I19" s="16">
        <v>13.613185557387352</v>
      </c>
      <c r="J19" s="15">
        <v>5821.644965927082</v>
      </c>
      <c r="K19" s="16">
        <v>14.95896244083826</v>
      </c>
      <c r="L19" s="15">
        <v>6168.5090808445884</v>
      </c>
      <c r="M19" s="16">
        <v>14.363508341094461</v>
      </c>
      <c r="N19" s="15">
        <v>5266</v>
      </c>
      <c r="O19" s="16">
        <v>15.882617817907942</v>
      </c>
      <c r="P19" s="15">
        <v>5300</v>
      </c>
      <c r="Q19" s="16">
        <v>15.9</v>
      </c>
      <c r="R19" s="15">
        <v>4712</v>
      </c>
      <c r="S19" s="16">
        <v>16.489813242784379</v>
      </c>
      <c r="T19" s="15">
        <v>4394</v>
      </c>
      <c r="U19" s="16">
        <v>17.159763313609467</v>
      </c>
      <c r="V19" s="15">
        <v>4113</v>
      </c>
      <c r="W19" s="16">
        <v>17.772915147094579</v>
      </c>
      <c r="X19" s="15">
        <v>4094</v>
      </c>
      <c r="Y19" s="16">
        <v>17.440156326331216</v>
      </c>
      <c r="Z19" s="15">
        <v>3706</v>
      </c>
      <c r="AA19" s="16">
        <v>18.024824608742581</v>
      </c>
      <c r="AB19" s="15">
        <v>3961</v>
      </c>
      <c r="AC19" s="43">
        <v>18.076243372885635</v>
      </c>
    </row>
    <row r="20" spans="1:29" s="7" customFormat="1" ht="14.25" x14ac:dyDescent="0.2">
      <c r="A20" s="42" t="str">
        <f>VLOOKUP("&lt;Zeilentitel_7&gt;",Uebersetzungen!$B$3:$E$200,Uebersetzungen!$B$2+1,FALSE)</f>
        <v>Portugiesisch</v>
      </c>
      <c r="B20" s="80">
        <v>8622.382355261152</v>
      </c>
      <c r="C20" s="81">
        <v>12.866873734371101</v>
      </c>
      <c r="D20" s="70">
        <v>7108.6175969936949</v>
      </c>
      <c r="E20" s="69">
        <v>14.342994128212197</v>
      </c>
      <c r="F20" s="15">
        <v>8776.5100505619321</v>
      </c>
      <c r="G20" s="16">
        <v>12.535102259499689</v>
      </c>
      <c r="H20" s="15">
        <v>8395.7767220644218</v>
      </c>
      <c r="I20" s="16">
        <v>12.987591342834603</v>
      </c>
      <c r="J20" s="15">
        <v>7471.1467500387207</v>
      </c>
      <c r="K20" s="16">
        <v>13.586800550722442</v>
      </c>
      <c r="L20" s="15">
        <v>7367.8332758662164</v>
      </c>
      <c r="M20" s="16">
        <v>13.662352413235549</v>
      </c>
      <c r="N20" s="15">
        <v>8526</v>
      </c>
      <c r="O20" s="16">
        <v>13.09636557929573</v>
      </c>
      <c r="P20" s="15">
        <v>8111</v>
      </c>
      <c r="Q20" s="16">
        <v>13</v>
      </c>
      <c r="R20" s="15">
        <v>8178</v>
      </c>
      <c r="S20" s="16">
        <v>12.876008804108585</v>
      </c>
      <c r="T20" s="15">
        <v>7761</v>
      </c>
      <c r="U20" s="16">
        <v>13.23283082077052</v>
      </c>
      <c r="V20" s="15">
        <v>7290</v>
      </c>
      <c r="W20" s="16">
        <v>13.950617283950617</v>
      </c>
      <c r="X20" s="15">
        <v>7474</v>
      </c>
      <c r="Y20" s="16">
        <v>13.660690393363662</v>
      </c>
      <c r="Z20" s="15">
        <v>6816</v>
      </c>
      <c r="AA20" s="16">
        <v>13.615023474178404</v>
      </c>
      <c r="AB20" s="15">
        <v>6099</v>
      </c>
      <c r="AC20" s="43">
        <v>15.051647811116576</v>
      </c>
    </row>
    <row r="21" spans="1:29" s="7" customFormat="1" ht="25.5" x14ac:dyDescent="0.2">
      <c r="A21" s="42" t="str">
        <f>VLOOKUP("&lt;Zeilentitel_8&gt;",Uebersetzungen!$B$3:$E$200,Uebersetzungen!$B$2+1,FALSE)</f>
        <v>Bosnisch, Kroatisch, Montenegrinisch, Serbisch</v>
      </c>
      <c r="B21" s="80">
        <v>2563.3534489578287</v>
      </c>
      <c r="C21" s="81">
        <v>23.422991083782271</v>
      </c>
      <c r="D21" s="70">
        <v>3239.6478871520885</v>
      </c>
      <c r="E21" s="69">
        <v>20.65681778525731</v>
      </c>
      <c r="F21" s="15">
        <v>3280.9917786723877</v>
      </c>
      <c r="G21" s="16">
        <v>19.656607957588559</v>
      </c>
      <c r="H21" s="15">
        <v>2896.2725716033042</v>
      </c>
      <c r="I21" s="16">
        <v>21.323176507921442</v>
      </c>
      <c r="J21" s="15">
        <v>2659.2698347950009</v>
      </c>
      <c r="K21" s="16">
        <v>22.178523899716176</v>
      </c>
      <c r="L21" s="15">
        <v>3357.0411409891658</v>
      </c>
      <c r="M21" s="16">
        <v>20.026756793330232</v>
      </c>
      <c r="N21" s="15">
        <v>3821</v>
      </c>
      <c r="O21" s="16">
        <v>19.233687434870749</v>
      </c>
      <c r="P21" s="15">
        <v>3071</v>
      </c>
      <c r="Q21" s="16">
        <v>20.399999999999999</v>
      </c>
      <c r="R21" s="15">
        <v>3005</v>
      </c>
      <c r="S21" s="16">
        <v>20.865224625623959</v>
      </c>
      <c r="T21" s="15">
        <v>3655</v>
      </c>
      <c r="U21" s="16">
        <v>18.659370725034201</v>
      </c>
      <c r="V21" s="15">
        <v>3509</v>
      </c>
      <c r="W21" s="16">
        <v>19.179253348532345</v>
      </c>
      <c r="X21" s="15">
        <v>3389</v>
      </c>
      <c r="Y21" s="16">
        <v>19.061670109176749</v>
      </c>
      <c r="Z21" s="15">
        <v>3457</v>
      </c>
      <c r="AA21" s="16">
        <v>19.294185710153311</v>
      </c>
      <c r="AB21" s="15">
        <v>3077</v>
      </c>
      <c r="AC21" s="43">
        <v>20.929476763080924</v>
      </c>
    </row>
    <row r="22" spans="1:29" s="7" customFormat="1" ht="14.25" x14ac:dyDescent="0.2">
      <c r="A22" s="42" t="str">
        <f>VLOOKUP("&lt;Zeilentitel_9&gt;",Uebersetzungen!$B$3:$E$200,Uebersetzungen!$B$2+1,FALSE)</f>
        <v>Albanisch</v>
      </c>
      <c r="B22" s="83">
        <v>1751.1428285983914</v>
      </c>
      <c r="C22" s="84">
        <v>29.626648423158574</v>
      </c>
      <c r="D22" s="74" t="s">
        <v>131</v>
      </c>
      <c r="E22" s="75" t="s">
        <v>132</v>
      </c>
      <c r="F22" s="15">
        <v>2117.1333898029256</v>
      </c>
      <c r="G22" s="16">
        <v>25.400719115329053</v>
      </c>
      <c r="H22" s="15" t="s">
        <v>90</v>
      </c>
      <c r="I22" s="16" t="s">
        <v>91</v>
      </c>
      <c r="J22" s="15" t="s">
        <v>92</v>
      </c>
      <c r="K22" s="16">
        <v>32.9258185239337</v>
      </c>
      <c r="L22" s="15" t="s">
        <v>93</v>
      </c>
      <c r="M22" s="16">
        <v>34.086771247944476</v>
      </c>
      <c r="N22" s="15" t="s">
        <v>94</v>
      </c>
      <c r="O22" s="16">
        <v>31.668398772857753</v>
      </c>
      <c r="P22" s="15">
        <v>1935</v>
      </c>
      <c r="Q22" s="16">
        <v>27.2</v>
      </c>
      <c r="R22" s="15" t="s">
        <v>95</v>
      </c>
      <c r="S22" s="16">
        <v>33.738848337388482</v>
      </c>
      <c r="T22" s="15" t="s">
        <v>96</v>
      </c>
      <c r="U22" s="16">
        <v>29.35444579780755</v>
      </c>
      <c r="V22" s="15" t="s">
        <v>97</v>
      </c>
      <c r="W22" s="16">
        <v>32.400589101620028</v>
      </c>
      <c r="X22" s="15" t="s">
        <v>98</v>
      </c>
      <c r="Y22" s="16">
        <v>30.637982195845698</v>
      </c>
      <c r="Z22" s="15" t="s">
        <v>99</v>
      </c>
      <c r="AA22" s="16">
        <v>28.30188679245283</v>
      </c>
      <c r="AB22" s="15" t="s">
        <v>100</v>
      </c>
      <c r="AC22" s="43">
        <v>26.284289276807982</v>
      </c>
    </row>
    <row r="23" spans="1:29" s="7" customFormat="1" ht="14.25" x14ac:dyDescent="0.2">
      <c r="A23" s="42" t="str">
        <f>VLOOKUP("&lt;Zeilentitel_10&gt;",Uebersetzungen!$B$3:$E$200,Uebersetzungen!$B$2+1,FALSE)</f>
        <v>Spanisch</v>
      </c>
      <c r="B23" s="83">
        <v>1525.7854396846544</v>
      </c>
      <c r="C23" s="84">
        <v>30.017469315138939</v>
      </c>
      <c r="D23" s="70">
        <v>2114.9549834814243</v>
      </c>
      <c r="E23" s="69">
        <v>26.259791549989945</v>
      </c>
      <c r="F23" s="15">
        <v>1939.4819363732015</v>
      </c>
      <c r="G23" s="16">
        <v>25.892157449975691</v>
      </c>
      <c r="H23" s="15">
        <v>1847.415879757963</v>
      </c>
      <c r="I23" s="16">
        <v>27.50742522246458</v>
      </c>
      <c r="J23" s="15" t="s">
        <v>101</v>
      </c>
      <c r="K23" s="16">
        <v>27.865390934091206</v>
      </c>
      <c r="L23" s="15" t="s">
        <v>102</v>
      </c>
      <c r="M23" s="16">
        <v>29.342667796435457</v>
      </c>
      <c r="N23" s="15">
        <v>1891</v>
      </c>
      <c r="O23" s="16">
        <v>26.942040750577071</v>
      </c>
      <c r="P23" s="15" t="s">
        <v>103</v>
      </c>
      <c r="Q23" s="16">
        <v>28.1</v>
      </c>
      <c r="R23" s="15" t="s">
        <v>104</v>
      </c>
      <c r="S23" s="16">
        <v>26.082474226804127</v>
      </c>
      <c r="T23" s="15" t="s">
        <v>105</v>
      </c>
      <c r="U23" s="16">
        <v>28.552971576227392</v>
      </c>
      <c r="V23" s="15" t="s">
        <v>106</v>
      </c>
      <c r="W23" s="16">
        <v>28.722157092614303</v>
      </c>
      <c r="X23" s="15" t="s">
        <v>107</v>
      </c>
      <c r="Y23" s="16">
        <v>28.749999999999996</v>
      </c>
      <c r="Z23" s="15" t="s">
        <v>108</v>
      </c>
      <c r="AA23" s="16">
        <v>29.836995038979445</v>
      </c>
      <c r="AB23" s="15" t="s">
        <v>109</v>
      </c>
      <c r="AC23" s="43">
        <v>31.127272727272725</v>
      </c>
    </row>
    <row r="24" spans="1:29" s="7" customFormat="1" ht="14.25" x14ac:dyDescent="0.2">
      <c r="A24" s="42" t="str">
        <f>VLOOKUP("&lt;Zeilentitel_11&gt;",Uebersetzungen!$B$3:$E$200,Uebersetzungen!$B$2+1,FALSE)</f>
        <v>Türkisch</v>
      </c>
      <c r="B24" s="85">
        <v>881.44533583856526</v>
      </c>
      <c r="C24" s="84">
        <v>41.573230808529424</v>
      </c>
      <c r="D24" s="76">
        <v>727</v>
      </c>
      <c r="E24" s="77">
        <v>47.470874781051975</v>
      </c>
      <c r="F24" s="15" t="s">
        <v>110</v>
      </c>
      <c r="G24" s="16" t="s">
        <v>111</v>
      </c>
      <c r="H24" s="15" t="s">
        <v>112</v>
      </c>
      <c r="I24" s="16" t="s">
        <v>113</v>
      </c>
      <c r="J24" s="15" t="s">
        <v>114</v>
      </c>
      <c r="K24" s="16">
        <v>61.702988960263603</v>
      </c>
      <c r="L24" s="15" t="s">
        <v>115</v>
      </c>
      <c r="M24" s="16">
        <v>54.259305945112608</v>
      </c>
      <c r="N24" s="15" t="s">
        <v>116</v>
      </c>
      <c r="O24" s="16">
        <v>61.763775351252413</v>
      </c>
      <c r="P24" s="15" t="s">
        <v>117</v>
      </c>
      <c r="Q24" s="16">
        <v>48.8</v>
      </c>
      <c r="R24" s="15" t="s">
        <v>118</v>
      </c>
      <c r="S24" s="16">
        <v>79.32626827086753</v>
      </c>
      <c r="T24" s="15" t="s">
        <v>119</v>
      </c>
      <c r="U24" s="16">
        <v>61.45792021779225</v>
      </c>
      <c r="V24" s="15" t="s">
        <v>120</v>
      </c>
      <c r="W24" s="16">
        <v>58.258594316342048</v>
      </c>
      <c r="X24" s="15" t="s">
        <v>121</v>
      </c>
      <c r="Y24" s="16">
        <v>58.660198967990581</v>
      </c>
      <c r="Z24" s="15" t="s">
        <v>122</v>
      </c>
      <c r="AA24" s="16">
        <v>52.083035359278107</v>
      </c>
      <c r="AB24" s="15" t="s">
        <v>123</v>
      </c>
      <c r="AC24" s="43">
        <v>65.00463151238452</v>
      </c>
    </row>
    <row r="25" spans="1:29" s="7" customFormat="1" thickBot="1" x14ac:dyDescent="0.25">
      <c r="A25" s="44" t="str">
        <f>VLOOKUP("&lt;Zeilentitel_12&gt;",Uebersetzungen!$B$3:$E$200,Uebersetzungen!$B$2+1,FALSE)</f>
        <v>Übrige</v>
      </c>
      <c r="B25" s="86">
        <v>8364.4778066347099</v>
      </c>
      <c r="C25" s="87">
        <v>12.948294041314233</v>
      </c>
      <c r="D25" s="78">
        <v>6902.2316623562383</v>
      </c>
      <c r="E25" s="79">
        <v>14.446047570179518</v>
      </c>
      <c r="F25" s="45">
        <v>6201.5567291077286</v>
      </c>
      <c r="G25" s="46">
        <v>14.685018870349964</v>
      </c>
      <c r="H25" s="45">
        <v>6627.4222406027175</v>
      </c>
      <c r="I25" s="46">
        <v>14.533142758979286</v>
      </c>
      <c r="J25" s="45">
        <v>6981.6257851254804</v>
      </c>
      <c r="K25" s="46">
        <v>13.795594500254369</v>
      </c>
      <c r="L25" s="45">
        <v>6896.52895266829</v>
      </c>
      <c r="M25" s="46">
        <v>13.979350857217137</v>
      </c>
      <c r="N25" s="45">
        <v>6351.3803176721003</v>
      </c>
      <c r="O25" s="46">
        <v>15.155372948418053</v>
      </c>
      <c r="P25" s="45">
        <v>5900</v>
      </c>
      <c r="Q25" s="46">
        <v>15.1</v>
      </c>
      <c r="R25" s="45">
        <v>5722</v>
      </c>
      <c r="S25" s="46">
        <v>15.641384131422578</v>
      </c>
      <c r="T25" s="45">
        <v>6086</v>
      </c>
      <c r="U25" s="46">
        <v>14.788038120276042</v>
      </c>
      <c r="V25" s="45">
        <v>5626</v>
      </c>
      <c r="W25" s="46">
        <v>15.623889086384644</v>
      </c>
      <c r="X25" s="45">
        <v>4888</v>
      </c>
      <c r="Y25" s="46">
        <v>15.936988543371521</v>
      </c>
      <c r="Z25" s="45">
        <v>4763</v>
      </c>
      <c r="AA25" s="46">
        <v>16.250262439638881</v>
      </c>
      <c r="AB25" s="45">
        <v>4055</v>
      </c>
      <c r="AC25" s="47">
        <v>18.273736128236745</v>
      </c>
    </row>
    <row r="26" spans="1:29" s="7" customFormat="1" ht="14.25" x14ac:dyDescent="0.2">
      <c r="A26" s="61"/>
      <c r="B26" s="64"/>
      <c r="C26" s="63"/>
      <c r="D26" s="62"/>
      <c r="E26" s="63"/>
      <c r="F26" s="62"/>
      <c r="G26" s="63"/>
      <c r="H26" s="62"/>
      <c r="I26" s="63"/>
      <c r="J26" s="62"/>
      <c r="K26" s="63"/>
      <c r="L26" s="62"/>
      <c r="M26" s="63"/>
      <c r="N26" s="62"/>
      <c r="O26" s="63"/>
      <c r="P26" s="62"/>
      <c r="Q26" s="63"/>
      <c r="R26" s="62"/>
      <c r="S26" s="63"/>
      <c r="T26" s="62"/>
      <c r="U26" s="63"/>
      <c r="V26" s="62"/>
      <c r="W26" s="63"/>
      <c r="X26" s="62"/>
      <c r="Y26" s="63"/>
      <c r="Z26" s="62"/>
      <c r="AA26" s="63"/>
    </row>
    <row r="27" spans="1:29" s="7" customFormat="1" ht="14.2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9" s="7" customFormat="1" ht="18" x14ac:dyDescent="0.25">
      <c r="A28" s="4" t="str">
        <f>VLOOKUP("&lt;Zeilentitel_13&gt;",Uebersetzungen!$B$3:$E$200,Uebersetzungen!$B$2+1,FALSE)</f>
        <v>Strukturerhebung Bevölkerung: nach Hauptsprache (1) in der Schweiz, seit 2010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9" s="7" customFormat="1" x14ac:dyDescent="0.2">
      <c r="A29" s="21" t="str">
        <f>VLOOKUP("&lt;UTitel&gt;",Uebersetzungen!$B$3:$E$174,Uebersetzungen!$B$2+1,FALSE)</f>
        <v>Ständige Wohnbevölkerung ab 15 Jahren</v>
      </c>
      <c r="B29" s="5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0"/>
    </row>
    <row r="30" spans="1:29" s="7" customFormat="1" thickBot="1" x14ac:dyDescent="0.25">
      <c r="A30" s="9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9" s="7" customFormat="1" thickBot="1" x14ac:dyDescent="0.25">
      <c r="A31" s="11"/>
      <c r="B31" s="95">
        <v>2023</v>
      </c>
      <c r="C31" s="96"/>
      <c r="D31" s="94">
        <v>2022</v>
      </c>
      <c r="E31" s="93"/>
      <c r="F31" s="91">
        <v>2021</v>
      </c>
      <c r="G31" s="93"/>
      <c r="H31" s="91">
        <v>2020</v>
      </c>
      <c r="I31" s="93"/>
      <c r="J31" s="91">
        <v>2019</v>
      </c>
      <c r="K31" s="93"/>
      <c r="L31" s="91">
        <v>2018</v>
      </c>
      <c r="M31" s="93"/>
      <c r="N31" s="91">
        <v>2017</v>
      </c>
      <c r="O31" s="93"/>
      <c r="P31" s="91">
        <v>2016</v>
      </c>
      <c r="Q31" s="93"/>
      <c r="R31" s="91">
        <v>2015</v>
      </c>
      <c r="S31" s="93"/>
      <c r="T31" s="91">
        <v>2014</v>
      </c>
      <c r="U31" s="93"/>
      <c r="V31" s="91">
        <v>2013</v>
      </c>
      <c r="W31" s="93"/>
      <c r="X31" s="91">
        <v>2012</v>
      </c>
      <c r="Y31" s="93"/>
      <c r="Z31" s="91">
        <v>2011</v>
      </c>
      <c r="AA31" s="93"/>
      <c r="AB31" s="91">
        <v>2010</v>
      </c>
      <c r="AC31" s="92"/>
    </row>
    <row r="32" spans="1:29" s="7" customFormat="1" ht="39" thickBot="1" x14ac:dyDescent="0.25">
      <c r="A32" s="28"/>
      <c r="B32" s="48" t="str">
        <f>VLOOKUP("&lt;SpaltenTitel_1&gt;",Uebersetzungen!$B$3:$E$200,Uebersetzungen!$B$2+1,FALSE)</f>
        <v>Anzahl Personen</v>
      </c>
      <c r="C32" s="25" t="str">
        <f>VLOOKUP("&lt;SpaltenTitel_2&gt;",Uebersetzungen!$B$3:$E$200,Uebersetzungen!$B$2+1,FALSE)</f>
        <v>Vertrauens- intervall:          ± (in %)</v>
      </c>
      <c r="D32" s="65" t="str">
        <f>VLOOKUP("&lt;SpaltenTitel_1&gt;",Uebersetzungen!$B$3:$E$200,Uebersetzungen!$B$2+1,FALSE)</f>
        <v>Anzahl Personen</v>
      </c>
      <c r="E32" s="66" t="str">
        <f>VLOOKUP("&lt;SpaltenTitel_2&gt;",Uebersetzungen!$B$3:$E$200,Uebersetzungen!$B$2+1,FALSE)</f>
        <v>Vertrauens- intervall:          ± (in %)</v>
      </c>
      <c r="F32" s="26" t="str">
        <f>VLOOKUP("&lt;SpaltenTitel_1&gt;",Uebersetzungen!$B$3:$E$200,Uebersetzungen!$B$2+1,FALSE)</f>
        <v>Anzahl Personen</v>
      </c>
      <c r="G32" s="27" t="str">
        <f>VLOOKUP("&lt;SpaltenTitel_2&gt;",Uebersetzungen!$B$3:$E$200,Uebersetzungen!$B$2+1,FALSE)</f>
        <v>Vertrauens- intervall:          ± (in %)</v>
      </c>
      <c r="H32" s="26" t="str">
        <f>VLOOKUP("&lt;SpaltenTitel_1&gt;",Uebersetzungen!$B$3:$E$200,Uebersetzungen!$B$2+1,FALSE)</f>
        <v>Anzahl Personen</v>
      </c>
      <c r="I32" s="27" t="str">
        <f>VLOOKUP("&lt;SpaltenTitel_2&gt;",Uebersetzungen!$B$3:$E$200,Uebersetzungen!$B$2+1,FALSE)</f>
        <v>Vertrauens- intervall:          ± (in %)</v>
      </c>
      <c r="J32" s="26" t="str">
        <f>VLOOKUP("&lt;SpaltenTitel_1&gt;",Uebersetzungen!$B$3:$E$200,Uebersetzungen!$B$2+1,FALSE)</f>
        <v>Anzahl Personen</v>
      </c>
      <c r="K32" s="27" t="str">
        <f>VLOOKUP("&lt;SpaltenTitel_2&gt;",Uebersetzungen!$B$3:$E$200,Uebersetzungen!$B$2+1,FALSE)</f>
        <v>Vertrauens- intervall:          ± (in %)</v>
      </c>
      <c r="L32" s="26" t="str">
        <f>VLOOKUP("&lt;SpaltenTitel_1&gt;",Uebersetzungen!$B$3:$E$200,Uebersetzungen!$B$2+1,FALSE)</f>
        <v>Anzahl Personen</v>
      </c>
      <c r="M32" s="27" t="str">
        <f>VLOOKUP("&lt;SpaltenTitel_2&gt;",Uebersetzungen!$B$3:$E$200,Uebersetzungen!$B$2+1,FALSE)</f>
        <v>Vertrauens- intervall:          ± (in %)</v>
      </c>
      <c r="N32" s="26" t="str">
        <f>VLOOKUP("&lt;SpaltenTitel_1&gt;",Uebersetzungen!$B$3:$E$200,Uebersetzungen!$B$2+1,FALSE)</f>
        <v>Anzahl Personen</v>
      </c>
      <c r="O32" s="27" t="str">
        <f>VLOOKUP("&lt;SpaltenTitel_2&gt;",Uebersetzungen!$B$3:$E$200,Uebersetzungen!$B$2+1,FALSE)</f>
        <v>Vertrauens- intervall:          ± (in %)</v>
      </c>
      <c r="P32" s="26" t="str">
        <f>VLOOKUP("&lt;SpaltenTitel_1&gt;",Uebersetzungen!$B$3:$E$200,Uebersetzungen!$B$2+1,FALSE)</f>
        <v>Anzahl Personen</v>
      </c>
      <c r="Q32" s="27" t="str">
        <f>VLOOKUP("&lt;SpaltenTitel_2&gt;",Uebersetzungen!$B$3:$E$200,Uebersetzungen!$B$2+1,FALSE)</f>
        <v>Vertrauens- intervall:          ± (in %)</v>
      </c>
      <c r="R32" s="26" t="str">
        <f>VLOOKUP("&lt;SpaltenTitel_1&gt;",Uebersetzungen!$B$3:$E$200,Uebersetzungen!$B$2+1,FALSE)</f>
        <v>Anzahl Personen</v>
      </c>
      <c r="S32" s="27" t="str">
        <f>VLOOKUP("&lt;SpaltenTitel_2&gt;",Uebersetzungen!$B$3:$E$200,Uebersetzungen!$B$2+1,FALSE)</f>
        <v>Vertrauens- intervall:          ± (in %)</v>
      </c>
      <c r="T32" s="26" t="str">
        <f>VLOOKUP("&lt;SpaltenTitel_1&gt;",Uebersetzungen!$B$3:$E$200,Uebersetzungen!$B$2+1,FALSE)</f>
        <v>Anzahl Personen</v>
      </c>
      <c r="U32" s="27" t="str">
        <f>VLOOKUP("&lt;SpaltenTitel_2&gt;",Uebersetzungen!$B$3:$E$200,Uebersetzungen!$B$2+1,FALSE)</f>
        <v>Vertrauens- intervall:          ± (in %)</v>
      </c>
      <c r="V32" s="26" t="str">
        <f>VLOOKUP("&lt;SpaltenTitel_1&gt;",Uebersetzungen!$B$3:$E$200,Uebersetzungen!$B$2+1,FALSE)</f>
        <v>Anzahl Personen</v>
      </c>
      <c r="W32" s="27" t="str">
        <f>VLOOKUP("&lt;SpaltenTitel_2&gt;",Uebersetzungen!$B$3:$E$200,Uebersetzungen!$B$2+1,FALSE)</f>
        <v>Vertrauens- intervall:          ± (in %)</v>
      </c>
      <c r="X32" s="26" t="str">
        <f>VLOOKUP("&lt;SpaltenTitel_1&gt;",Uebersetzungen!$B$3:$E$200,Uebersetzungen!$B$2+1,FALSE)</f>
        <v>Anzahl Personen</v>
      </c>
      <c r="Y32" s="27" t="str">
        <f>VLOOKUP("&lt;SpaltenTitel_2&gt;",Uebersetzungen!$B$3:$E$200,Uebersetzungen!$B$2+1,FALSE)</f>
        <v>Vertrauens- intervall:          ± (in %)</v>
      </c>
      <c r="Z32" s="26" t="str">
        <f>VLOOKUP("&lt;SpaltenTitel_1&gt;",Uebersetzungen!$B$3:$E$200,Uebersetzungen!$B$2+1,FALSE)</f>
        <v>Anzahl Personen</v>
      </c>
      <c r="AA32" s="27" t="str">
        <f>VLOOKUP("&lt;SpaltenTitel_2&gt;",Uebersetzungen!$B$3:$E$200,Uebersetzungen!$B$2+1,FALSE)</f>
        <v>Vertrauens- intervall:          ± (in %)</v>
      </c>
      <c r="AB32" s="26" t="str">
        <f>VLOOKUP("&lt;SpaltenTitel_1&gt;",Uebersetzungen!$B$3:$E$200,Uebersetzungen!$B$2+1,FALSE)</f>
        <v>Anzahl Personen</v>
      </c>
      <c r="AC32" s="49" t="str">
        <f>VLOOKUP("&lt;SpaltenTitel_2&gt;",Uebersetzungen!$B$3:$E$200,Uebersetzungen!$B$2+1,FALSE)</f>
        <v>Vertrauens- intervall:          ± (in %)</v>
      </c>
    </row>
    <row r="33" spans="1:29" s="7" customFormat="1" ht="14.25" x14ac:dyDescent="0.2">
      <c r="A33" s="41" t="str">
        <f>VLOOKUP("&lt;Zeilentitel_1&gt;",Uebersetzungen!$B$3:$E$200,Uebersetzungen!$B$2+1,FALSE)</f>
        <v>Total Bevölkerung</v>
      </c>
      <c r="B33" s="88">
        <v>7424121.9999999991</v>
      </c>
      <c r="C33" s="17"/>
      <c r="D33" s="67">
        <v>7307819.0000000205</v>
      </c>
      <c r="E33" s="18"/>
      <c r="F33" s="14">
        <v>7243554.9999999879</v>
      </c>
      <c r="G33" s="18"/>
      <c r="H33" s="14">
        <v>7187714.9999999991</v>
      </c>
      <c r="I33" s="18"/>
      <c r="J33" s="14">
        <v>7132533.0000000475</v>
      </c>
      <c r="K33" s="18"/>
      <c r="L33" s="14">
        <v>7084068.0000000289</v>
      </c>
      <c r="M33" s="18"/>
      <c r="N33" s="14">
        <v>7036199.000000041</v>
      </c>
      <c r="O33" s="18"/>
      <c r="P33" s="14">
        <v>6981380.9999999208</v>
      </c>
      <c r="Q33" s="18"/>
      <c r="R33" s="14">
        <v>6907818</v>
      </c>
      <c r="S33" s="18"/>
      <c r="T33" s="14">
        <v>6829610</v>
      </c>
      <c r="U33" s="18"/>
      <c r="V33" s="14">
        <v>6744794</v>
      </c>
      <c r="W33" s="18"/>
      <c r="X33" s="14">
        <v>6662333</v>
      </c>
      <c r="Y33" s="18"/>
      <c r="Z33" s="14">
        <v>6587556</v>
      </c>
      <c r="AA33" s="18"/>
      <c r="AB33" s="14">
        <v>6519253</v>
      </c>
      <c r="AC33" s="50"/>
    </row>
    <row r="34" spans="1:29" s="7" customFormat="1" ht="14.25" x14ac:dyDescent="0.2">
      <c r="A34" s="42" t="str">
        <f>VLOOKUP("&lt;Zeilentitel_2&gt;",Uebersetzungen!$B$3:$E$200,Uebersetzungen!$B$2+1,FALSE)</f>
        <v>Deutsch</v>
      </c>
      <c r="B34" s="89">
        <v>4549598.8571605748</v>
      </c>
      <c r="C34" s="81">
        <v>0.22995400939328936</v>
      </c>
      <c r="D34" s="68">
        <v>4513543.9672027705</v>
      </c>
      <c r="E34" s="69">
        <v>0.2236020406458952</v>
      </c>
      <c r="F34" s="13">
        <v>4492394.4764592294</v>
      </c>
      <c r="G34" s="19">
        <v>0.22398745908705489</v>
      </c>
      <c r="H34" s="13">
        <v>4479599.2114181155</v>
      </c>
      <c r="I34" s="19">
        <v>0.21199883940554642</v>
      </c>
      <c r="J34" s="13">
        <v>4470580.0012677219</v>
      </c>
      <c r="K34" s="19">
        <v>0.22034063098072623</v>
      </c>
      <c r="L34" s="13">
        <v>4454003.3206997178</v>
      </c>
      <c r="M34" s="19">
        <v>0.22078645239592257</v>
      </c>
      <c r="N34" s="13">
        <v>4459323.1509332703</v>
      </c>
      <c r="O34" s="19">
        <v>0.21406470001967071</v>
      </c>
      <c r="P34" s="13">
        <v>4435541.404162907</v>
      </c>
      <c r="Q34" s="19">
        <v>0.21075119797550873</v>
      </c>
      <c r="R34" s="13">
        <v>4424920</v>
      </c>
      <c r="S34" s="19">
        <v>0.21071567395568735</v>
      </c>
      <c r="T34" s="13">
        <v>4401916</v>
      </c>
      <c r="U34" s="19">
        <v>0.19945859939171942</v>
      </c>
      <c r="V34" s="13">
        <v>4348289</v>
      </c>
      <c r="W34" s="19">
        <v>0.19991771476090942</v>
      </c>
      <c r="X34" s="13">
        <v>4320775</v>
      </c>
      <c r="Y34" s="19">
        <v>0.19730256724777381</v>
      </c>
      <c r="Z34" s="13">
        <v>4303980</v>
      </c>
      <c r="AA34" s="19">
        <v>0.19591169103945652</v>
      </c>
      <c r="AB34" s="13">
        <v>4276097</v>
      </c>
      <c r="AC34" s="51">
        <v>0.3</v>
      </c>
    </row>
    <row r="35" spans="1:29" s="7" customFormat="1" ht="14.25" x14ac:dyDescent="0.2">
      <c r="A35" s="42" t="str">
        <f>VLOOKUP("&lt;Zeilentitel_3&gt;",Uebersetzungen!$B$3:$E$200,Uebersetzungen!$B$2+1,FALSE)</f>
        <v>Französisch</v>
      </c>
      <c r="B35" s="89">
        <v>1664533.9800184923</v>
      </c>
      <c r="C35" s="81">
        <v>0.4451721010580027</v>
      </c>
      <c r="D35" s="68">
        <v>1650805.6419994798</v>
      </c>
      <c r="E35" s="69">
        <v>0.44068248886349615</v>
      </c>
      <c r="F35" s="13">
        <v>1641398.2227678709</v>
      </c>
      <c r="G35" s="19">
        <v>0.44191133674785593</v>
      </c>
      <c r="H35" s="13">
        <v>1626953.2518760522</v>
      </c>
      <c r="I35" s="19">
        <v>0.41435556513025917</v>
      </c>
      <c r="J35" s="13">
        <v>1625362.7373084559</v>
      </c>
      <c r="K35" s="19">
        <v>0.4365381856528483</v>
      </c>
      <c r="L35" s="13">
        <v>1617734.8724498104</v>
      </c>
      <c r="M35" s="19">
        <v>0.43942372005269259</v>
      </c>
      <c r="N35" s="13">
        <v>1607865.1750822123</v>
      </c>
      <c r="O35" s="19">
        <v>0.43192680770641262</v>
      </c>
      <c r="P35" s="13">
        <v>1600280.6431355269</v>
      </c>
      <c r="Q35" s="19">
        <v>0.43449354033325488</v>
      </c>
      <c r="R35" s="13">
        <v>1567197</v>
      </c>
      <c r="S35" s="19">
        <v>0.43593753688910841</v>
      </c>
      <c r="T35" s="13">
        <v>1547730</v>
      </c>
      <c r="U35" s="19">
        <v>0.41434875591996018</v>
      </c>
      <c r="V35" s="13">
        <v>1525003</v>
      </c>
      <c r="W35" s="19">
        <v>0.41219591043427461</v>
      </c>
      <c r="X35" s="13">
        <v>1504275</v>
      </c>
      <c r="Y35" s="19">
        <v>0.41568197304349269</v>
      </c>
      <c r="Z35" s="13">
        <v>1477706</v>
      </c>
      <c r="AA35" s="19">
        <v>0.41896019911944593</v>
      </c>
      <c r="AB35" s="13">
        <v>1487311</v>
      </c>
      <c r="AC35" s="51">
        <v>0.6</v>
      </c>
    </row>
    <row r="36" spans="1:29" s="7" customFormat="1" ht="25.5" customHeight="1" x14ac:dyDescent="0.2">
      <c r="A36" s="42" t="str">
        <f>VLOOKUP("&lt;Zeilentitel_4&gt;",Uebersetzungen!$B$3:$E$200,Uebersetzungen!$B$2+1,FALSE)</f>
        <v>Italienisch</v>
      </c>
      <c r="B36" s="80">
        <v>596463.97064693063</v>
      </c>
      <c r="C36" s="81">
        <v>1.0301383587974535</v>
      </c>
      <c r="D36" s="70">
        <v>595853.13096255809</v>
      </c>
      <c r="E36" s="69">
        <v>1.0208117790579896</v>
      </c>
      <c r="F36" s="13">
        <v>591122.27753681864</v>
      </c>
      <c r="G36" s="19">
        <v>1.0150826049413919</v>
      </c>
      <c r="H36" s="13">
        <v>593728.62793525576</v>
      </c>
      <c r="I36" s="19">
        <v>0.98726510889849239</v>
      </c>
      <c r="J36" s="13">
        <v>590226.21164389304</v>
      </c>
      <c r="K36" s="19">
        <v>1.0232074497383188</v>
      </c>
      <c r="L36" s="13">
        <v>594114.62101652322</v>
      </c>
      <c r="M36" s="19">
        <v>1.0294394798424811</v>
      </c>
      <c r="N36" s="13">
        <v>593204.55291798851</v>
      </c>
      <c r="O36" s="19">
        <v>1.0105277056730972</v>
      </c>
      <c r="P36" s="13">
        <v>593285.25241428614</v>
      </c>
      <c r="Q36" s="19">
        <v>0.99691890215664192</v>
      </c>
      <c r="R36" s="13">
        <v>581381</v>
      </c>
      <c r="S36" s="19">
        <v>1.0105249397555132</v>
      </c>
      <c r="T36" s="13">
        <v>576164</v>
      </c>
      <c r="U36" s="19">
        <v>0.98496261481106073</v>
      </c>
      <c r="V36" s="13">
        <v>561857</v>
      </c>
      <c r="W36" s="19">
        <v>0.98886371443267596</v>
      </c>
      <c r="X36" s="13">
        <v>555586</v>
      </c>
      <c r="Y36" s="19">
        <v>0.98832583974398192</v>
      </c>
      <c r="Z36" s="13">
        <v>554422</v>
      </c>
      <c r="AA36" s="19">
        <v>0.99292596614131479</v>
      </c>
      <c r="AB36" s="13">
        <v>548903</v>
      </c>
      <c r="AC36" s="51">
        <v>1.1000000000000001</v>
      </c>
    </row>
    <row r="37" spans="1:29" s="7" customFormat="1" ht="25.5" customHeight="1" x14ac:dyDescent="0.2">
      <c r="A37" s="42" t="str">
        <f>VLOOKUP("&lt;Zeilentitel_5&gt;",Uebersetzungen!$B$3:$E$200,Uebersetzungen!$B$2+1,FALSE)</f>
        <v>Rätoromanisch</v>
      </c>
      <c r="B37" s="80">
        <v>35467.338527035186</v>
      </c>
      <c r="C37" s="81">
        <v>5.6495001907900937</v>
      </c>
      <c r="D37" s="70">
        <v>36209.201850942525</v>
      </c>
      <c r="E37" s="69">
        <v>5.530339828391285</v>
      </c>
      <c r="F37" s="13">
        <v>36142.641191500428</v>
      </c>
      <c r="G37" s="20">
        <v>5.4339542565911669</v>
      </c>
      <c r="H37" s="13">
        <v>35310.63359832565</v>
      </c>
      <c r="I37" s="20">
        <v>5.4954507800517831</v>
      </c>
      <c r="J37" s="13">
        <v>36348.508143175626</v>
      </c>
      <c r="K37" s="20">
        <v>5.4505694298403125</v>
      </c>
      <c r="L37" s="13">
        <v>36706.837424527854</v>
      </c>
      <c r="M37" s="20">
        <v>5.3930617739022129</v>
      </c>
      <c r="N37" s="13">
        <v>40444.296071908255</v>
      </c>
      <c r="O37" s="20">
        <v>5.1315303908011396</v>
      </c>
      <c r="P37" s="13">
        <v>36943.333288272494</v>
      </c>
      <c r="Q37" s="20">
        <v>5.3236528292408689</v>
      </c>
      <c r="R37" s="13">
        <v>40394</v>
      </c>
      <c r="S37" s="20">
        <v>5.0997672921721051</v>
      </c>
      <c r="T37" s="13">
        <v>37090</v>
      </c>
      <c r="U37" s="20">
        <v>5.2224319223510385</v>
      </c>
      <c r="V37" s="13">
        <v>35753</v>
      </c>
      <c r="W37" s="20">
        <v>5.3645847900875454</v>
      </c>
      <c r="X37" s="13">
        <v>36622</v>
      </c>
      <c r="Y37" s="20">
        <v>5.2127136693790623</v>
      </c>
      <c r="Z37" s="13">
        <v>35850</v>
      </c>
      <c r="AA37" s="20">
        <v>5.3054393305439334</v>
      </c>
      <c r="AB37" s="13">
        <v>36472</v>
      </c>
      <c r="AC37" s="52">
        <v>5.5</v>
      </c>
    </row>
    <row r="38" spans="1:29" s="7" customFormat="1" ht="25.5" customHeight="1" x14ac:dyDescent="0.2">
      <c r="A38" s="42" t="str">
        <f>VLOOKUP("&lt;Zeilentitel_6&gt;",Uebersetzungen!$B$3:$E$200,Uebersetzungen!$B$2+1,FALSE)</f>
        <v>Englisch</v>
      </c>
      <c r="B38" s="80">
        <v>542085.25481290766</v>
      </c>
      <c r="C38" s="81">
        <v>1.4065389297346036</v>
      </c>
      <c r="D38" s="70">
        <v>515465.24965087266</v>
      </c>
      <c r="E38" s="69">
        <v>1.4182291610620934</v>
      </c>
      <c r="F38" s="13">
        <v>493628.970629483</v>
      </c>
      <c r="G38" s="20">
        <v>1.4453191278363335</v>
      </c>
      <c r="H38" s="13">
        <v>480053.89468183485</v>
      </c>
      <c r="I38" s="20">
        <v>1.4103344250841097</v>
      </c>
      <c r="J38" s="13">
        <v>465199.51751909277</v>
      </c>
      <c r="K38" s="20">
        <v>1.4878361797780573</v>
      </c>
      <c r="L38" s="13">
        <v>467423.41826804576</v>
      </c>
      <c r="M38" s="20">
        <v>1.4868905341431486</v>
      </c>
      <c r="N38" s="13">
        <v>414890.40438940242</v>
      </c>
      <c r="O38" s="20">
        <v>1.5688146778646723</v>
      </c>
      <c r="P38" s="13">
        <v>396281.35465170199</v>
      </c>
      <c r="Q38" s="20">
        <v>1.5687565233912499</v>
      </c>
      <c r="R38" s="13">
        <v>374642</v>
      </c>
      <c r="S38" s="20">
        <v>1.6394317775369551</v>
      </c>
      <c r="T38" s="13">
        <v>349012</v>
      </c>
      <c r="U38" s="20">
        <v>1.6480808682796007</v>
      </c>
      <c r="V38" s="13">
        <v>316830</v>
      </c>
      <c r="W38" s="20">
        <v>1.7236372818230599</v>
      </c>
      <c r="X38" s="13">
        <v>304044</v>
      </c>
      <c r="Y38" s="20">
        <v>1.7550091434134534</v>
      </c>
      <c r="Z38" s="13">
        <v>286928</v>
      </c>
      <c r="AA38" s="20">
        <v>1.8049824346177439</v>
      </c>
      <c r="AB38" s="13">
        <v>292094</v>
      </c>
      <c r="AC38" s="52">
        <v>1.7052729600744967</v>
      </c>
    </row>
    <row r="39" spans="1:29" s="7" customFormat="1" ht="25.5" customHeight="1" x14ac:dyDescent="0.2">
      <c r="A39" s="42" t="str">
        <f>VLOOKUP("&lt;Zeilentitel_7&gt;",Uebersetzungen!$B$3:$E$200,Uebersetzungen!$B$2+1,FALSE)</f>
        <v>Portugiesisch</v>
      </c>
      <c r="B39" s="80">
        <v>258759.57692096458</v>
      </c>
      <c r="C39" s="81">
        <v>2.039382396157396</v>
      </c>
      <c r="D39" s="70">
        <v>251952.62255684871</v>
      </c>
      <c r="E39" s="69">
        <v>2.0444912509973987</v>
      </c>
      <c r="F39" s="13">
        <v>253459.7538709052</v>
      </c>
      <c r="G39" s="20">
        <v>2.0249044976013191</v>
      </c>
      <c r="H39" s="13">
        <v>254171.44026198756</v>
      </c>
      <c r="I39" s="20">
        <v>1.8905209548574098</v>
      </c>
      <c r="J39" s="13">
        <v>252296.95927429901</v>
      </c>
      <c r="K39" s="20">
        <v>2.0222894104363731</v>
      </c>
      <c r="L39" s="13">
        <v>255356.29274449332</v>
      </c>
      <c r="M39" s="20">
        <v>2.0099917778485143</v>
      </c>
      <c r="N39" s="13">
        <v>264863.54230957455</v>
      </c>
      <c r="O39" s="20">
        <v>1.9319409674741403</v>
      </c>
      <c r="P39" s="13">
        <v>262172.43046192901</v>
      </c>
      <c r="Q39" s="20">
        <v>1.92818067281238</v>
      </c>
      <c r="R39" s="13">
        <v>256560</v>
      </c>
      <c r="S39" s="20">
        <v>1.9539289055191769</v>
      </c>
      <c r="T39" s="13">
        <v>248428</v>
      </c>
      <c r="U39" s="20">
        <v>1.9329544173764632</v>
      </c>
      <c r="V39" s="13">
        <v>238327</v>
      </c>
      <c r="W39" s="20">
        <v>1.9636885455697424</v>
      </c>
      <c r="X39" s="13">
        <v>226433</v>
      </c>
      <c r="Y39" s="20">
        <v>2.0050081039424463</v>
      </c>
      <c r="Z39" s="13">
        <v>209874</v>
      </c>
      <c r="AA39" s="20">
        <v>2.1166265733707319</v>
      </c>
      <c r="AB39" s="13">
        <v>200366</v>
      </c>
      <c r="AC39" s="52">
        <v>2.1166265733707319</v>
      </c>
    </row>
    <row r="40" spans="1:29" s="7" customFormat="1" ht="25.5" customHeight="1" x14ac:dyDescent="0.2">
      <c r="A40" s="42" t="str">
        <f>VLOOKUP("&lt;Zeilentitel_8&gt;",Uebersetzungen!$B$3:$E$200,Uebersetzungen!$B$2+1,FALSE)</f>
        <v>Bosnisch, Kroatisch, Montenegrinisch, Serbisch</v>
      </c>
      <c r="B40" s="80">
        <v>174135.51418077722</v>
      </c>
      <c r="C40" s="81">
        <v>2.5961881163070148</v>
      </c>
      <c r="D40" s="70">
        <v>169957.02162242634</v>
      </c>
      <c r="E40" s="69">
        <v>2.5878895451233594</v>
      </c>
      <c r="F40" s="13">
        <v>164965.79624317493</v>
      </c>
      <c r="G40" s="20">
        <v>2.6166846492477713</v>
      </c>
      <c r="H40" s="13">
        <v>170334.62824780669</v>
      </c>
      <c r="I40" s="20">
        <v>2.5025520835663095</v>
      </c>
      <c r="J40" s="13">
        <v>167409.09771478124</v>
      </c>
      <c r="K40" s="20">
        <v>2.6462209931292748</v>
      </c>
      <c r="L40" s="13">
        <v>170180.13304882654</v>
      </c>
      <c r="M40" s="20">
        <v>2.6563396640013539</v>
      </c>
      <c r="N40" s="13">
        <v>178319.58899876819</v>
      </c>
      <c r="O40" s="20">
        <v>2.5629791953722032</v>
      </c>
      <c r="P40" s="13">
        <v>174278.65751436201</v>
      </c>
      <c r="Q40" s="20">
        <v>2.5438976759076399</v>
      </c>
      <c r="R40" s="13">
        <v>170520</v>
      </c>
      <c r="S40" s="20">
        <v>2.5633356790992257</v>
      </c>
      <c r="T40" s="13">
        <v>174102</v>
      </c>
      <c r="U40" s="20">
        <v>2.4468415067029672</v>
      </c>
      <c r="V40" s="13">
        <v>168422</v>
      </c>
      <c r="W40" s="20">
        <v>2.4996734393369038</v>
      </c>
      <c r="X40" s="13">
        <v>168074</v>
      </c>
      <c r="Y40" s="20">
        <v>2.4751002534597855</v>
      </c>
      <c r="Z40" s="13">
        <v>168716</v>
      </c>
      <c r="AA40" s="20">
        <v>2.4781289267170865</v>
      </c>
      <c r="AB40" s="13">
        <v>167996</v>
      </c>
      <c r="AC40" s="52">
        <v>2.388747351127408</v>
      </c>
    </row>
    <row r="41" spans="1:29" s="7" customFormat="1" ht="25.5" customHeight="1" x14ac:dyDescent="0.2">
      <c r="A41" s="42" t="str">
        <f>VLOOKUP("&lt;Zeilentitel_9&gt;",Uebersetzungen!$B$3:$E$200,Uebersetzungen!$B$2+1,FALSE)</f>
        <v>Albanisch</v>
      </c>
      <c r="B41" s="80">
        <v>218518.87059004538</v>
      </c>
      <c r="C41" s="81">
        <v>2.4521077105378235</v>
      </c>
      <c r="D41" s="70">
        <v>213084.07908324662</v>
      </c>
      <c r="E41" s="69">
        <v>2.4093543677209399</v>
      </c>
      <c r="F41" s="13">
        <v>210094.31722481811</v>
      </c>
      <c r="G41" s="20">
        <v>2.4259315535521675</v>
      </c>
      <c r="H41" s="13">
        <v>203255.44477318961</v>
      </c>
      <c r="I41" s="20">
        <v>2.3670338543183602</v>
      </c>
      <c r="J41" s="13">
        <v>201177.5205652944</v>
      </c>
      <c r="K41" s="20">
        <v>2.5049308849628509</v>
      </c>
      <c r="L41" s="13">
        <v>194741.83385629763</v>
      </c>
      <c r="M41" s="20">
        <v>2.6002805095156449</v>
      </c>
      <c r="N41" s="13">
        <v>201461.1057046878</v>
      </c>
      <c r="O41" s="20">
        <v>2.4979059012458471</v>
      </c>
      <c r="P41" s="13">
        <v>192201.37931908201</v>
      </c>
      <c r="Q41" s="20">
        <v>2.5515645993087599</v>
      </c>
      <c r="R41" s="13">
        <v>188125</v>
      </c>
      <c r="S41" s="20">
        <v>2.5483056478405315</v>
      </c>
      <c r="T41" s="13">
        <v>181913</v>
      </c>
      <c r="U41" s="20">
        <v>2.5132893196198181</v>
      </c>
      <c r="V41" s="13">
        <v>176293</v>
      </c>
      <c r="W41" s="20">
        <v>2.5287447601436246</v>
      </c>
      <c r="X41" s="13">
        <v>172710</v>
      </c>
      <c r="Y41" s="20">
        <v>2.5047767934688205</v>
      </c>
      <c r="Z41" s="13">
        <v>170873</v>
      </c>
      <c r="AA41" s="20">
        <v>2.531484312440853</v>
      </c>
      <c r="AB41" s="13">
        <v>164844</v>
      </c>
      <c r="AC41" s="52">
        <v>2.531484312440853</v>
      </c>
    </row>
    <row r="42" spans="1:29" s="7" customFormat="1" ht="14.25" x14ac:dyDescent="0.2">
      <c r="A42" s="42" t="str">
        <f>VLOOKUP("&lt;Zeilentitel_10&gt;",Uebersetzungen!$B$3:$E$200,Uebersetzungen!$B$2+1,FALSE)</f>
        <v>Spanisch</v>
      </c>
      <c r="B42" s="80">
        <v>192404.5874514762</v>
      </c>
      <c r="C42" s="81">
        <v>2.336079066494003</v>
      </c>
      <c r="D42" s="70">
        <v>181600.47101483878</v>
      </c>
      <c r="E42" s="69">
        <v>2.4022778785034777</v>
      </c>
      <c r="F42" s="13">
        <v>181935.91464054541</v>
      </c>
      <c r="G42" s="20">
        <v>2.3659444204939692</v>
      </c>
      <c r="H42" s="13">
        <v>176007.06621367831</v>
      </c>
      <c r="I42" s="20">
        <v>2.3287725274064655</v>
      </c>
      <c r="J42" s="13">
        <v>173996.74037485631</v>
      </c>
      <c r="K42" s="20">
        <v>2.4214650824659936</v>
      </c>
      <c r="L42" s="13">
        <v>173053.96332505363</v>
      </c>
      <c r="M42" s="20">
        <v>2.4241834863833889</v>
      </c>
      <c r="N42" s="13">
        <v>172824.80087176699</v>
      </c>
      <c r="O42" s="20">
        <v>2.4077117672480055</v>
      </c>
      <c r="P42" s="13">
        <v>168453.747138715</v>
      </c>
      <c r="Q42" s="20">
        <v>2.38931098487928</v>
      </c>
      <c r="R42" s="13">
        <v>160855</v>
      </c>
      <c r="S42" s="20">
        <v>2.4711696869851729</v>
      </c>
      <c r="T42" s="13">
        <v>158748</v>
      </c>
      <c r="U42" s="20">
        <v>2.4290069796154912</v>
      </c>
      <c r="V42" s="13">
        <v>150782</v>
      </c>
      <c r="W42" s="20">
        <v>2.4624955233383297</v>
      </c>
      <c r="X42" s="13">
        <v>144092</v>
      </c>
      <c r="Y42" s="20">
        <v>2.5268578408239182</v>
      </c>
      <c r="Z42" s="13">
        <v>138770</v>
      </c>
      <c r="AA42" s="20">
        <v>2.5401743892772215</v>
      </c>
      <c r="AB42" s="13">
        <v>136692</v>
      </c>
      <c r="AC42" s="52">
        <v>2.4610072279284814</v>
      </c>
    </row>
    <row r="43" spans="1:29" s="7" customFormat="1" ht="14.25" x14ac:dyDescent="0.2">
      <c r="A43" s="42" t="str">
        <f>VLOOKUP("&lt;Zeilentitel_11&gt;",Uebersetzungen!$B$3:$E$200,Uebersetzungen!$B$2+1,FALSE)</f>
        <v>Türkisch</v>
      </c>
      <c r="B43" s="80">
        <v>80615.24816785322</v>
      </c>
      <c r="C43" s="81">
        <v>3.9727434082847881</v>
      </c>
      <c r="D43" s="70">
        <v>77981.0211091737</v>
      </c>
      <c r="E43" s="69">
        <v>3.9254717482208141</v>
      </c>
      <c r="F43" s="13">
        <v>74469.551209428959</v>
      </c>
      <c r="G43" s="20">
        <v>4.0379897430701819</v>
      </c>
      <c r="H43" s="13">
        <v>78416.478483891318</v>
      </c>
      <c r="I43" s="20">
        <v>3.8175503152618493</v>
      </c>
      <c r="J43" s="13">
        <v>74899.191198022396</v>
      </c>
      <c r="K43" s="20">
        <v>4.1256092750443152</v>
      </c>
      <c r="L43" s="13">
        <v>75158.667727865977</v>
      </c>
      <c r="M43" s="20">
        <v>4.198579607193679</v>
      </c>
      <c r="N43" s="13">
        <v>78100.663291262754</v>
      </c>
      <c r="O43" s="20">
        <v>3.975754240516375</v>
      </c>
      <c r="P43" s="13">
        <v>78868.880426947202</v>
      </c>
      <c r="Q43" s="20">
        <v>3.9628626350616698</v>
      </c>
      <c r="R43" s="13">
        <v>77924</v>
      </c>
      <c r="S43" s="20">
        <v>3.9974847287100252</v>
      </c>
      <c r="T43" s="13">
        <v>76789</v>
      </c>
      <c r="U43" s="20">
        <v>3.8117438695646508</v>
      </c>
      <c r="V43" s="13">
        <v>76379</v>
      </c>
      <c r="W43" s="20">
        <v>3.8256588852956961</v>
      </c>
      <c r="X43" s="13">
        <v>79588</v>
      </c>
      <c r="Y43" s="20">
        <v>3.7581042368196211</v>
      </c>
      <c r="Z43" s="13">
        <v>75496</v>
      </c>
      <c r="AA43" s="20">
        <v>3.898219773233019</v>
      </c>
      <c r="AB43" s="13">
        <v>74544</v>
      </c>
      <c r="AC43" s="52">
        <v>3.6877548830221074</v>
      </c>
    </row>
    <row r="44" spans="1:29" s="7" customFormat="1" thickBot="1" x14ac:dyDescent="0.25">
      <c r="A44" s="44" t="str">
        <f>VLOOKUP("&lt;Zeilentitel_12&gt;",Uebersetzungen!$B$3:$E$200,Uebersetzungen!$B$2+1,FALSE)</f>
        <v>Übrige</v>
      </c>
      <c r="B44" s="86">
        <v>548956.11848075455</v>
      </c>
      <c r="C44" s="87">
        <v>1.4495428099232788</v>
      </c>
      <c r="D44" s="71">
        <v>492675.85936175997</v>
      </c>
      <c r="E44" s="72">
        <v>1.5007940543168827</v>
      </c>
      <c r="F44" s="53">
        <v>464473.28126370953</v>
      </c>
      <c r="G44" s="54">
        <v>1.5378959255372975</v>
      </c>
      <c r="H44" s="53">
        <v>464541.29796511686</v>
      </c>
      <c r="I44" s="54">
        <v>1.4835758624922148</v>
      </c>
      <c r="J44" s="53">
        <v>447955.61308561644</v>
      </c>
      <c r="K44" s="54">
        <v>1.5781142345231747</v>
      </c>
      <c r="L44" s="53">
        <v>433908.29368801194</v>
      </c>
      <c r="M44" s="54">
        <v>1.6248392025871115</v>
      </c>
      <c r="N44" s="53">
        <v>447039.23457575752</v>
      </c>
      <c r="O44" s="54">
        <v>1.5713264994712597</v>
      </c>
      <c r="P44" s="53">
        <v>424073.893440429</v>
      </c>
      <c r="Q44" s="54">
        <v>1.58313183629028</v>
      </c>
      <c r="R44" s="53">
        <v>399601</v>
      </c>
      <c r="S44" s="54">
        <v>1.637883789079607</v>
      </c>
      <c r="T44" s="53">
        <v>378063</v>
      </c>
      <c r="U44" s="54">
        <v>1.6359707244559769</v>
      </c>
      <c r="V44" s="53">
        <v>356444</v>
      </c>
      <c r="W44" s="54">
        <v>1.6703886164446589</v>
      </c>
      <c r="X44" s="53">
        <v>337755</v>
      </c>
      <c r="Y44" s="54">
        <v>1.7098192476795311</v>
      </c>
      <c r="Z44" s="53">
        <v>325410</v>
      </c>
      <c r="AA44" s="54">
        <v>1.7432705000971649</v>
      </c>
      <c r="AB44" s="53">
        <v>298462</v>
      </c>
      <c r="AC44" s="55">
        <v>1.7432705000971649</v>
      </c>
    </row>
    <row r="45" spans="1:29" s="7" customFormat="1" ht="14.25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9" s="1" customFormat="1" ht="12.75" customHeight="1" x14ac:dyDescent="0.2">
      <c r="A46" s="22" t="str">
        <f>VLOOKUP("&lt;Legende_1&gt;",Uebersetzungen!$B$3:$E$200,Uebersetzungen!$B$2+1,FALSE)</f>
        <v>Erläuterungen: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9" s="1" customFormat="1" ht="12.75" customHeight="1" x14ac:dyDescent="0.2">
      <c r="A47" s="22" t="str">
        <f>VLOOKUP("&lt;Legende_2&gt;",Uebersetzungen!$B$3:$E$200,Uebersetzungen!$B$2+1,FALSE)</f>
        <v>(1) Die Befragten konnten mehrere Hauptsprachen nennen.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9" s="1" customFormat="1" ht="12.75" customHeight="1" x14ac:dyDescent="0.2">
      <c r="A48" s="10" t="str">
        <f>VLOOKUP("&lt;Legende_3&gt;",Uebersetzungen!$B$3:$E$200,Uebersetzungen!$B$2+1,FALSE)</f>
        <v>(): Extrapolation aufgrund von 49 oder weniger Beobachtungen. Die Resultate sind mit grosser Vorsicht zu interpretieren.</v>
      </c>
    </row>
    <row r="49" spans="1:2" s="7" customFormat="1" ht="14.25" x14ac:dyDescent="0.2"/>
    <row r="50" spans="1:2" x14ac:dyDescent="0.25">
      <c r="A50" s="1" t="str">
        <f>VLOOKUP("&lt;quelle_1&gt;",Uebersetzungen!$B$3:$E$200,Uebersetzungen!$B$2+1,FALSE)</f>
        <v>Quelle: BFS (Strukturerhebung)</v>
      </c>
      <c r="B50" s="12"/>
    </row>
    <row r="51" spans="1:2" x14ac:dyDescent="0.25">
      <c r="A51" s="1" t="str">
        <f>VLOOKUP("&lt;aktualisierung&gt;",Uebersetzungen!$B$3:$E$215,Uebersetzungen!$B$2+1,FALSE)</f>
        <v>Letztmals aktualisiert am: 17.02.2025</v>
      </c>
    </row>
  </sheetData>
  <sheetProtection sheet="1" objects="1" scenarios="1"/>
  <mergeCells count="29">
    <mergeCell ref="B12:C12"/>
    <mergeCell ref="B31:C31"/>
    <mergeCell ref="V12:W12"/>
    <mergeCell ref="L31:M31"/>
    <mergeCell ref="H12:I12"/>
    <mergeCell ref="H31:I31"/>
    <mergeCell ref="J12:K12"/>
    <mergeCell ref="J31:K31"/>
    <mergeCell ref="P12:Q12"/>
    <mergeCell ref="P31:Q31"/>
    <mergeCell ref="N31:O31"/>
    <mergeCell ref="L12:M12"/>
    <mergeCell ref="N12:O12"/>
    <mergeCell ref="A7:B7"/>
    <mergeCell ref="AB12:AC12"/>
    <mergeCell ref="R31:S31"/>
    <mergeCell ref="T31:U31"/>
    <mergeCell ref="V31:W31"/>
    <mergeCell ref="X31:Y31"/>
    <mergeCell ref="Z31:AA31"/>
    <mergeCell ref="AB31:AC31"/>
    <mergeCell ref="Z12:AA12"/>
    <mergeCell ref="F12:G12"/>
    <mergeCell ref="F31:G31"/>
    <mergeCell ref="D12:E12"/>
    <mergeCell ref="D31:E31"/>
    <mergeCell ref="X12:Y12"/>
    <mergeCell ref="R12:S12"/>
    <mergeCell ref="T12:U12"/>
  </mergeCells>
  <pageMargins left="0.7" right="0.7" top="0.75" bottom="0.75" header="0.3" footer="0.3"/>
  <pageSetup paperSize="9" scale="57" orientation="portrait" r:id="rId1"/>
  <colBreaks count="1" manualBreakCount="1">
    <brk id="13" max="1048575" man="1"/>
  </colBreaks>
  <ignoredErrors>
    <ignoredError sqref="G13" formula="1"/>
    <ignoredError sqref="D22:E2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228600</xdr:colOff>
                    <xdr:row>1</xdr:row>
                    <xdr:rowOff>114300</xdr:rowOff>
                  </from>
                  <to>
                    <xdr:col>7</xdr:col>
                    <xdr:colOff>581025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228600</xdr:colOff>
                    <xdr:row>2</xdr:row>
                    <xdr:rowOff>104775</xdr:rowOff>
                  </from>
                  <to>
                    <xdr:col>8</xdr:col>
                    <xdr:colOff>247650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228600</xdr:colOff>
                    <xdr:row>3</xdr:row>
                    <xdr:rowOff>66675</xdr:rowOff>
                  </from>
                  <to>
                    <xdr:col>7</xdr:col>
                    <xdr:colOff>581025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H31" sqref="H31"/>
    </sheetView>
  </sheetViews>
  <sheetFormatPr baseColWidth="10" defaultColWidth="12.5703125" defaultRowHeight="12.75" x14ac:dyDescent="0.25"/>
  <cols>
    <col min="1" max="1" width="9.85546875" style="32" customWidth="1"/>
    <col min="2" max="2" width="30" style="32" customWidth="1"/>
    <col min="3" max="5" width="46.28515625" style="37" customWidth="1"/>
    <col min="6" max="6" width="22.42578125" style="32" customWidth="1"/>
    <col min="7" max="16384" width="12.5703125" style="32"/>
  </cols>
  <sheetData>
    <row r="1" spans="1:6" x14ac:dyDescent="0.25">
      <c r="A1" s="29" t="s">
        <v>1</v>
      </c>
      <c r="B1" s="29" t="s">
        <v>2</v>
      </c>
      <c r="C1" s="30" t="s">
        <v>3</v>
      </c>
      <c r="D1" s="30" t="s">
        <v>4</v>
      </c>
      <c r="E1" s="30" t="s">
        <v>5</v>
      </c>
      <c r="F1" s="31"/>
    </row>
    <row r="2" spans="1:6" x14ac:dyDescent="0.25">
      <c r="A2" s="33" t="s">
        <v>6</v>
      </c>
      <c r="B2" s="34">
        <v>1</v>
      </c>
      <c r="C2" s="35"/>
      <c r="D2" s="35"/>
      <c r="E2" s="35"/>
      <c r="F2" s="31"/>
    </row>
    <row r="3" spans="1:6" x14ac:dyDescent="0.25">
      <c r="A3" s="33"/>
      <c r="B3" s="32" t="s">
        <v>7</v>
      </c>
      <c r="C3" s="37" t="s">
        <v>8</v>
      </c>
      <c r="D3" s="37" t="s">
        <v>9</v>
      </c>
      <c r="E3" s="37" t="s">
        <v>10</v>
      </c>
      <c r="F3" s="31"/>
    </row>
    <row r="4" spans="1:6" ht="25.5" x14ac:dyDescent="0.25">
      <c r="A4" s="33" t="s">
        <v>11</v>
      </c>
      <c r="B4" s="32" t="s">
        <v>12</v>
      </c>
      <c r="C4" s="37" t="s">
        <v>124</v>
      </c>
      <c r="D4" s="37" t="s">
        <v>130</v>
      </c>
      <c r="E4" s="37" t="s">
        <v>126</v>
      </c>
      <c r="F4" s="31"/>
    </row>
    <row r="5" spans="1:6" x14ac:dyDescent="0.25">
      <c r="A5" s="33"/>
      <c r="B5" s="32" t="s">
        <v>13</v>
      </c>
      <c r="C5" s="37" t="s">
        <v>43</v>
      </c>
      <c r="D5" s="37" t="s">
        <v>44</v>
      </c>
      <c r="E5" s="37" t="s">
        <v>45</v>
      </c>
      <c r="F5" s="31"/>
    </row>
    <row r="6" spans="1:6" x14ac:dyDescent="0.25">
      <c r="A6" s="33"/>
      <c r="B6" s="33"/>
      <c r="C6" s="33"/>
      <c r="D6" s="33"/>
      <c r="E6" s="33"/>
      <c r="F6" s="31"/>
    </row>
    <row r="7" spans="1:6" ht="14.25" customHeight="1" x14ac:dyDescent="0.25">
      <c r="A7" s="33" t="s">
        <v>14</v>
      </c>
      <c r="B7" s="32" t="s">
        <v>15</v>
      </c>
      <c r="C7" s="37" t="s">
        <v>17</v>
      </c>
      <c r="D7" s="37" t="s">
        <v>18</v>
      </c>
      <c r="E7" s="37" t="s">
        <v>19</v>
      </c>
      <c r="F7" s="31"/>
    </row>
    <row r="8" spans="1:6" ht="15" customHeight="1" x14ac:dyDescent="0.25">
      <c r="A8" s="33"/>
      <c r="B8" s="32" t="s">
        <v>16</v>
      </c>
      <c r="C8" s="37" t="s">
        <v>39</v>
      </c>
      <c r="D8" s="37" t="s">
        <v>40</v>
      </c>
      <c r="E8" s="37" t="s">
        <v>41</v>
      </c>
      <c r="F8" s="31"/>
    </row>
    <row r="9" spans="1:6" x14ac:dyDescent="0.25">
      <c r="A9" s="33"/>
      <c r="B9" s="31"/>
      <c r="C9" s="36"/>
      <c r="D9" s="36"/>
      <c r="E9" s="36"/>
      <c r="F9" s="31"/>
    </row>
    <row r="10" spans="1:6" x14ac:dyDescent="0.25">
      <c r="A10" s="33" t="s">
        <v>11</v>
      </c>
      <c r="B10" s="32" t="s">
        <v>20</v>
      </c>
      <c r="C10" s="37" t="s">
        <v>51</v>
      </c>
      <c r="D10" s="37" t="s">
        <v>78</v>
      </c>
      <c r="E10" s="37" t="s">
        <v>66</v>
      </c>
      <c r="F10" s="31"/>
    </row>
    <row r="11" spans="1:6" x14ac:dyDescent="0.25">
      <c r="A11" s="31"/>
      <c r="B11" s="32" t="s">
        <v>21</v>
      </c>
      <c r="C11" s="37" t="s">
        <v>52</v>
      </c>
      <c r="D11" s="37" t="s">
        <v>79</v>
      </c>
      <c r="E11" s="37" t="s">
        <v>67</v>
      </c>
      <c r="F11" s="31"/>
    </row>
    <row r="12" spans="1:6" x14ac:dyDescent="0.25">
      <c r="A12" s="31"/>
      <c r="B12" s="32" t="s">
        <v>22</v>
      </c>
      <c r="C12" s="37" t="s">
        <v>53</v>
      </c>
      <c r="D12" s="37" t="s">
        <v>80</v>
      </c>
      <c r="E12" s="37" t="s">
        <v>68</v>
      </c>
      <c r="F12" s="31"/>
    </row>
    <row r="13" spans="1:6" x14ac:dyDescent="0.25">
      <c r="A13" s="31"/>
      <c r="B13" s="32" t="s">
        <v>23</v>
      </c>
      <c r="C13" s="37" t="s">
        <v>54</v>
      </c>
      <c r="D13" s="37" t="s">
        <v>81</v>
      </c>
      <c r="E13" s="37" t="s">
        <v>76</v>
      </c>
      <c r="F13" s="31"/>
    </row>
    <row r="14" spans="1:6" x14ac:dyDescent="0.25">
      <c r="A14" s="31"/>
      <c r="B14" s="32" t="s">
        <v>24</v>
      </c>
      <c r="C14" s="37" t="s">
        <v>55</v>
      </c>
      <c r="D14" s="37" t="s">
        <v>82</v>
      </c>
      <c r="E14" s="37" t="s">
        <v>69</v>
      </c>
      <c r="F14" s="31"/>
    </row>
    <row r="15" spans="1:6" x14ac:dyDescent="0.25">
      <c r="A15" s="31"/>
      <c r="B15" s="32" t="s">
        <v>25</v>
      </c>
      <c r="C15" s="37" t="s">
        <v>56</v>
      </c>
      <c r="D15" s="37" t="s">
        <v>83</v>
      </c>
      <c r="E15" s="37" t="s">
        <v>70</v>
      </c>
      <c r="F15" s="31"/>
    </row>
    <row r="16" spans="1:6" x14ac:dyDescent="0.25">
      <c r="A16" s="31"/>
      <c r="B16" s="32" t="s">
        <v>26</v>
      </c>
      <c r="C16" s="37" t="s">
        <v>57</v>
      </c>
      <c r="D16" s="37" t="s">
        <v>84</v>
      </c>
      <c r="E16" s="37" t="s">
        <v>71</v>
      </c>
      <c r="F16" s="31"/>
    </row>
    <row r="17" spans="1:6" x14ac:dyDescent="0.25">
      <c r="A17" s="31"/>
      <c r="B17" s="32" t="s">
        <v>27</v>
      </c>
      <c r="C17" s="37" t="s">
        <v>58</v>
      </c>
      <c r="D17" s="37" t="s">
        <v>85</v>
      </c>
      <c r="E17" s="37" t="s">
        <v>77</v>
      </c>
      <c r="F17" s="31"/>
    </row>
    <row r="18" spans="1:6" x14ac:dyDescent="0.25">
      <c r="A18" s="31"/>
      <c r="B18" s="32" t="s">
        <v>28</v>
      </c>
      <c r="C18" s="37" t="s">
        <v>59</v>
      </c>
      <c r="D18" s="37" t="s">
        <v>86</v>
      </c>
      <c r="E18" s="37" t="s">
        <v>72</v>
      </c>
      <c r="F18" s="31"/>
    </row>
    <row r="19" spans="1:6" x14ac:dyDescent="0.25">
      <c r="A19" s="31"/>
      <c r="B19" s="32" t="s">
        <v>29</v>
      </c>
      <c r="C19" s="37" t="s">
        <v>60</v>
      </c>
      <c r="D19" s="37" t="s">
        <v>87</v>
      </c>
      <c r="E19" s="37" t="s">
        <v>73</v>
      </c>
      <c r="F19" s="31"/>
    </row>
    <row r="20" spans="1:6" x14ac:dyDescent="0.25">
      <c r="A20" s="31"/>
      <c r="B20" s="32" t="s">
        <v>30</v>
      </c>
      <c r="C20" s="37" t="s">
        <v>61</v>
      </c>
      <c r="D20" s="37" t="s">
        <v>88</v>
      </c>
      <c r="E20" s="37" t="s">
        <v>74</v>
      </c>
      <c r="F20" s="31"/>
    </row>
    <row r="21" spans="1:6" x14ac:dyDescent="0.25">
      <c r="A21" s="31"/>
      <c r="B21" s="32" t="s">
        <v>63</v>
      </c>
      <c r="C21" s="37" t="s">
        <v>62</v>
      </c>
      <c r="D21" s="37" t="s">
        <v>89</v>
      </c>
      <c r="E21" s="37" t="s">
        <v>75</v>
      </c>
      <c r="F21" s="31"/>
    </row>
    <row r="22" spans="1:6" ht="25.5" x14ac:dyDescent="0.25">
      <c r="A22" s="31"/>
      <c r="B22" s="32" t="s">
        <v>64</v>
      </c>
      <c r="C22" s="37" t="s">
        <v>125</v>
      </c>
      <c r="D22" s="37" t="s">
        <v>129</v>
      </c>
      <c r="E22" s="37" t="s">
        <v>127</v>
      </c>
      <c r="F22" s="31"/>
    </row>
    <row r="23" spans="1:6" x14ac:dyDescent="0.25">
      <c r="A23" s="31"/>
      <c r="B23" s="32" t="s">
        <v>65</v>
      </c>
      <c r="F23" s="31"/>
    </row>
    <row r="24" spans="1:6" x14ac:dyDescent="0.25">
      <c r="A24" s="31"/>
      <c r="B24" s="31"/>
      <c r="C24" s="36"/>
      <c r="D24" s="36"/>
      <c r="E24" s="36"/>
      <c r="F24" s="31"/>
    </row>
    <row r="25" spans="1:6" x14ac:dyDescent="0.25">
      <c r="A25" s="31"/>
      <c r="B25" s="32" t="s">
        <v>31</v>
      </c>
      <c r="C25" s="37" t="s">
        <v>42</v>
      </c>
      <c r="D25" s="37" t="s">
        <v>47</v>
      </c>
      <c r="E25" s="37" t="s">
        <v>49</v>
      </c>
      <c r="F25" s="38"/>
    </row>
    <row r="26" spans="1:6" ht="25.5" x14ac:dyDescent="0.25">
      <c r="A26" s="31"/>
      <c r="B26" s="32" t="s">
        <v>32</v>
      </c>
      <c r="C26" s="37" t="s">
        <v>46</v>
      </c>
      <c r="D26" s="32" t="s">
        <v>48</v>
      </c>
      <c r="E26" s="37" t="s">
        <v>50</v>
      </c>
      <c r="F26" s="38"/>
    </row>
    <row r="27" spans="1:6" ht="38.25" x14ac:dyDescent="0.25">
      <c r="A27" s="31"/>
      <c r="B27" s="32" t="s">
        <v>33</v>
      </c>
      <c r="C27" s="37" t="s">
        <v>133</v>
      </c>
      <c r="D27" s="32" t="s">
        <v>134</v>
      </c>
      <c r="E27" s="37" t="s">
        <v>135</v>
      </c>
      <c r="F27" s="38"/>
    </row>
    <row r="28" spans="1:6" x14ac:dyDescent="0.25">
      <c r="A28" s="31"/>
      <c r="B28" s="32" t="s">
        <v>34</v>
      </c>
      <c r="C28" s="32"/>
      <c r="F28" s="38"/>
    </row>
    <row r="29" spans="1:6" x14ac:dyDescent="0.25">
      <c r="A29" s="31"/>
      <c r="B29" s="32" t="s">
        <v>35</v>
      </c>
      <c r="F29" s="38"/>
    </row>
    <row r="30" spans="1:6" x14ac:dyDescent="0.25">
      <c r="A30" s="33"/>
      <c r="B30" s="34"/>
      <c r="C30" s="35"/>
      <c r="D30" s="35"/>
      <c r="E30" s="35"/>
      <c r="F30" s="31"/>
    </row>
    <row r="31" spans="1:6" x14ac:dyDescent="0.25">
      <c r="A31" s="31" t="s">
        <v>14</v>
      </c>
      <c r="B31" s="32" t="s">
        <v>36</v>
      </c>
      <c r="C31" s="37" t="s">
        <v>0</v>
      </c>
      <c r="D31" s="37" t="s">
        <v>37</v>
      </c>
      <c r="E31" s="37" t="s">
        <v>128</v>
      </c>
      <c r="F31" s="31"/>
    </row>
    <row r="32" spans="1:6" x14ac:dyDescent="0.25">
      <c r="A32" s="31" t="s">
        <v>11</v>
      </c>
      <c r="B32" s="39" t="s">
        <v>38</v>
      </c>
      <c r="C32" s="40" t="s">
        <v>136</v>
      </c>
      <c r="D32" s="40" t="s">
        <v>137</v>
      </c>
      <c r="E32" s="40" t="s">
        <v>138</v>
      </c>
      <c r="F32" s="31"/>
    </row>
    <row r="33" spans="1:6" x14ac:dyDescent="0.25">
      <c r="A33" s="31"/>
      <c r="B33" s="31"/>
      <c r="C33" s="36"/>
      <c r="D33" s="36"/>
      <c r="E33" s="36"/>
      <c r="F33" s="31"/>
    </row>
    <row r="34" spans="1:6" x14ac:dyDescent="0.25">
      <c r="A34" s="33"/>
      <c r="B34" s="34"/>
      <c r="C34" s="35"/>
      <c r="D34" s="35"/>
      <c r="E34" s="35"/>
      <c r="F34" s="3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1024</Benutzerdefinierte_x0020_ID>
    <Titel_RM xmlns="9d1f6504-c754-4527-a358-047ce8521f96">Enquista da structura da la populaziun – lingua principala, Grischun e Svizra, 2010-2023</Titel_RM>
    <Titel_DE xmlns="9d1f6504-c754-4527-a358-047ce8521f96">Strukturerhebung Bevölkerung - Hauptsprache, Graubünden und Schweiz, 2010-2023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lingua principale nei Grigioni e in Svizzera, 2010 - 2023</Titel_IT>
  </documentManagement>
</p:properties>
</file>

<file path=customXml/itemProps1.xml><?xml version="1.0" encoding="utf-8"?>
<ds:datastoreItem xmlns:ds="http://schemas.openxmlformats.org/officeDocument/2006/customXml" ds:itemID="{C0FAC56A-4DF4-4A6C-AEC6-EFE6BF795504}"/>
</file>

<file path=customXml/itemProps2.xml><?xml version="1.0" encoding="utf-8"?>
<ds:datastoreItem xmlns:ds="http://schemas.openxmlformats.org/officeDocument/2006/customXml" ds:itemID="{B05EE4A8-73E4-408B-9D83-CC6A2AF7A84E}"/>
</file>

<file path=customXml/itemProps3.xml><?xml version="1.0" encoding="utf-8"?>
<ds:datastoreItem xmlns:ds="http://schemas.openxmlformats.org/officeDocument/2006/customXml" ds:itemID="{5E31BF9C-29E9-42A4-B53C-A9296EE3310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 2010</vt:lpstr>
      <vt:lpstr>Uebersetzungen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Hauptsprache Graubünden und Schweiz</dc:title>
  <dc:creator/>
  <cp:lastModifiedBy/>
  <dcterms:created xsi:type="dcterms:W3CDTF">2006-09-16T00:00:00Z</dcterms:created>
  <dcterms:modified xsi:type="dcterms:W3CDTF">2025-02-17T09:57:10Z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0x01010095A83D2D9087C0499BBDDADFE9564913</vt:lpwstr>
  </property>
</Properties>
</file>